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DECBBC10-7D8D-497D-BF78-7501C6B040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" l="1"/>
  <c r="H71" i="1"/>
  <c r="H70" i="1"/>
  <c r="H69" i="1"/>
  <c r="H67" i="1"/>
  <c r="H66" i="1"/>
  <c r="H65" i="1"/>
  <c r="H64" i="1"/>
  <c r="H63" i="1"/>
  <c r="H62" i="1"/>
  <c r="H61" i="1"/>
  <c r="H60" i="1"/>
  <c r="H58" i="1"/>
  <c r="H57" i="1"/>
  <c r="H56" i="1"/>
  <c r="H55" i="1"/>
  <c r="H34" i="1"/>
  <c r="H33" i="1"/>
  <c r="H32" i="1"/>
  <c r="L34" i="1"/>
  <c r="L33" i="1"/>
  <c r="L32" i="1"/>
  <c r="H31" i="1"/>
  <c r="G65" i="1"/>
  <c r="F65" i="1"/>
  <c r="E65" i="1"/>
  <c r="D65" i="1"/>
  <c r="G61" i="1"/>
  <c r="F61" i="1"/>
  <c r="E61" i="1"/>
  <c r="D61" i="1"/>
  <c r="G38" i="1"/>
  <c r="F38" i="1"/>
  <c r="E38" i="1"/>
  <c r="D38" i="1"/>
  <c r="C48" i="1" l="1"/>
  <c r="C47" i="1"/>
  <c r="C34" i="1"/>
  <c r="C33" i="1"/>
  <c r="C32" i="1"/>
  <c r="C31" i="1" l="1"/>
  <c r="C35" i="1"/>
  <c r="H35" i="1"/>
  <c r="D36" i="1"/>
  <c r="E36" i="1"/>
  <c r="F36" i="1"/>
  <c r="G36" i="1"/>
  <c r="D37" i="1"/>
  <c r="E37" i="1"/>
  <c r="F37" i="1"/>
  <c r="G37" i="1"/>
  <c r="E13" i="1"/>
  <c r="F13" i="1"/>
  <c r="G13" i="1"/>
  <c r="D13" i="1"/>
  <c r="H36" i="1" l="1"/>
  <c r="C37" i="1"/>
  <c r="H38" i="1"/>
  <c r="H37" i="1"/>
  <c r="C36" i="1"/>
  <c r="C38" i="1"/>
  <c r="D14" i="1"/>
  <c r="C56" i="1"/>
  <c r="C55" i="1"/>
  <c r="O41" i="1"/>
  <c r="H53" i="1"/>
  <c r="H52" i="1"/>
  <c r="H50" i="1"/>
  <c r="H49" i="1"/>
  <c r="H48" i="1"/>
  <c r="H47" i="1"/>
  <c r="H46" i="1"/>
  <c r="H42" i="1"/>
  <c r="H41" i="1"/>
  <c r="H40" i="1"/>
  <c r="H39" i="1"/>
  <c r="G43" i="1"/>
  <c r="G44" i="1" s="1"/>
  <c r="F43" i="1"/>
  <c r="F44" i="1" s="1"/>
  <c r="E43" i="1"/>
  <c r="E44" i="1" s="1"/>
  <c r="D43" i="1"/>
  <c r="D44" i="1" s="1"/>
  <c r="G63" i="1"/>
  <c r="F63" i="1"/>
  <c r="E63" i="1"/>
  <c r="D63" i="1"/>
  <c r="G66" i="1"/>
  <c r="F66" i="1"/>
  <c r="E66" i="1"/>
  <c r="D66" i="1"/>
  <c r="G62" i="1"/>
  <c r="F62" i="1"/>
  <c r="E62" i="1"/>
  <c r="D62" i="1"/>
  <c r="C61" i="1"/>
  <c r="G60" i="1"/>
  <c r="F60" i="1"/>
  <c r="E60" i="1"/>
  <c r="D60" i="1"/>
  <c r="C64" i="1"/>
  <c r="C53" i="1"/>
  <c r="C52" i="1"/>
  <c r="C50" i="1"/>
  <c r="C46" i="1"/>
  <c r="C41" i="1"/>
  <c r="C71" i="1"/>
  <c r="C49" i="1"/>
  <c r="G14" i="1"/>
  <c r="F14" i="1"/>
  <c r="E14" i="1"/>
  <c r="C23" i="1"/>
  <c r="F57" i="1" l="1"/>
  <c r="E57" i="1"/>
  <c r="D57" i="1"/>
  <c r="G57" i="1"/>
  <c r="H44" i="1"/>
  <c r="H43" i="1"/>
  <c r="E67" i="1"/>
  <c r="E73" i="1" s="1"/>
  <c r="G67" i="1"/>
  <c r="G73" i="1" s="1"/>
  <c r="C62" i="1"/>
  <c r="F67" i="1"/>
  <c r="C63" i="1"/>
  <c r="C66" i="1"/>
  <c r="C60" i="1"/>
  <c r="C65" i="1"/>
  <c r="D67" i="1"/>
  <c r="D73" i="1" s="1"/>
  <c r="C43" i="1"/>
  <c r="C44" i="1"/>
  <c r="C40" i="1"/>
  <c r="D72" i="1"/>
  <c r="G72" i="1"/>
  <c r="F72" i="1"/>
  <c r="E72" i="1"/>
  <c r="C70" i="1"/>
  <c r="C69" i="1"/>
  <c r="C27" i="1"/>
  <c r="C26" i="1"/>
  <c r="C25" i="1"/>
  <c r="C24" i="1"/>
  <c r="C22" i="1"/>
  <c r="C21" i="1"/>
  <c r="C20" i="1"/>
  <c r="C19" i="1"/>
  <c r="C18" i="1"/>
  <c r="E28" i="1"/>
  <c r="F73" i="1" l="1"/>
  <c r="E58" i="1"/>
  <c r="C67" i="1"/>
  <c r="C73" i="1" s="1"/>
  <c r="C16" i="1"/>
  <c r="G28" i="1"/>
  <c r="C15" i="1"/>
  <c r="C17" i="1"/>
  <c r="C72" i="1"/>
  <c r="C13" i="1"/>
  <c r="D28" i="1"/>
  <c r="F28" i="1"/>
  <c r="C39" i="1"/>
  <c r="E74" i="1" l="1"/>
  <c r="E76" i="1" s="1"/>
  <c r="E79" i="1" s="1"/>
  <c r="D58" i="1"/>
  <c r="D74" i="1" s="1"/>
  <c r="D76" i="1" s="1"/>
  <c r="D79" i="1" s="1"/>
  <c r="H28" i="1"/>
  <c r="H73" i="1"/>
  <c r="G58" i="1"/>
  <c r="G74" i="1" s="1"/>
  <c r="G76" i="1" s="1"/>
  <c r="G79" i="1" s="1"/>
  <c r="F58" i="1"/>
  <c r="F74" i="1" s="1"/>
  <c r="F76" i="1" s="1"/>
  <c r="F79" i="1" s="1"/>
  <c r="C42" i="1"/>
  <c r="C57" i="1" s="1"/>
  <c r="C14" i="1"/>
  <c r="C28" i="1" s="1"/>
  <c r="C58" i="1" l="1"/>
  <c r="C76" i="1"/>
  <c r="C77" i="1" s="1"/>
  <c r="D77" i="1"/>
  <c r="J28" i="1"/>
  <c r="E77" i="1"/>
  <c r="G77" i="1"/>
  <c r="F77" i="1" l="1"/>
  <c r="C79" i="1"/>
  <c r="C74" i="1"/>
  <c r="H74" i="1"/>
</calcChain>
</file>

<file path=xl/sharedStrings.xml><?xml version="1.0" encoding="utf-8"?>
<sst xmlns="http://schemas.openxmlformats.org/spreadsheetml/2006/main" count="103" uniqueCount="92">
  <si>
    <t xml:space="preserve">Утверждено общим собранием </t>
  </si>
  <si>
    <t>Наименование статей</t>
  </si>
  <si>
    <t>1 квартал
план</t>
  </si>
  <si>
    <t>2 квартал
план</t>
  </si>
  <si>
    <t>3 квартал
план</t>
  </si>
  <si>
    <t>4 квартал
план</t>
  </si>
  <si>
    <t>Расходы</t>
  </si>
  <si>
    <t>Начисления на оплату труда ( ФСЗН, Белгосстрах)</t>
  </si>
  <si>
    <t>Услуги банка</t>
  </si>
  <si>
    <t>Услуги ЕРИП и ЦИТ</t>
  </si>
  <si>
    <t>Вода для уборки МОП</t>
  </si>
  <si>
    <t>Прочие непредвиденные расходы</t>
  </si>
  <si>
    <t>Пеня по основным услугам ЖКХ</t>
  </si>
  <si>
    <t>Пеня по взносам</t>
  </si>
  <si>
    <t>% банка</t>
  </si>
  <si>
    <t xml:space="preserve">Техническое обслуживание </t>
  </si>
  <si>
    <t>Обращение с твердыми коммунальными отходами</t>
  </si>
  <si>
    <t xml:space="preserve">Тепловая энергия  </t>
  </si>
  <si>
    <t>Итого расходов</t>
  </si>
  <si>
    <t>Электроэнергия на работу оборудования, освещение МОП</t>
  </si>
  <si>
    <t>Электроэнергия на работу лифта</t>
  </si>
  <si>
    <t>Техническое обслуживание лифта ежемесячно</t>
  </si>
  <si>
    <t>Итого доходов</t>
  </si>
  <si>
    <t xml:space="preserve">Председатель ТС </t>
  </si>
  <si>
    <t>Члены правления</t>
  </si>
  <si>
    <t>____________________</t>
  </si>
  <si>
    <t>Возмещаемые расходы в среднем в месяц с кв м</t>
  </si>
  <si>
    <t>Гаврильченко Т. И.</t>
  </si>
  <si>
    <t>бел руб</t>
  </si>
  <si>
    <t>NN</t>
  </si>
  <si>
    <t xml:space="preserve">                                                                                   Товарищество   собственников  "Новая Одесская"</t>
  </si>
  <si>
    <t>Смета доходов и расходов на 2022 год</t>
  </si>
  <si>
    <t>Административно управленческие-расходы</t>
  </si>
  <si>
    <t>Оплата труда АУП ( председатель правления, главный бухгалтер)</t>
  </si>
  <si>
    <t>Услуги электросвязи (Белтелеком)</t>
  </si>
  <si>
    <t>Заправка картриджа принтера</t>
  </si>
  <si>
    <t>Плата за обслуживание "Жилплат" и мобильного приложения</t>
  </si>
  <si>
    <t>Юридические услуги</t>
  </si>
  <si>
    <t>Оплата труда обслуживающего персонала ( рабочие по комплексной уборке, слесарь-сантехник, электромонтер)</t>
  </si>
  <si>
    <t xml:space="preserve">Расходы на приобретение компьютерных программ (1С, </t>
  </si>
  <si>
    <t>Приобретение металлического сейфа для хранения документов.</t>
  </si>
  <si>
    <t xml:space="preserve">Площадь дома   кв м </t>
  </si>
  <si>
    <t>Расходы на канцелярские товары( бумага и пр)</t>
  </si>
  <si>
    <t>Главный бухгалтер ТС</t>
  </si>
  <si>
    <t>Техническое обслуживание лифтов/месячное</t>
  </si>
  <si>
    <t>дворник</t>
  </si>
  <si>
    <t>уборщ</t>
  </si>
  <si>
    <t>Расходы на спецодежду обслуживающего персонала (рукавицы, халаты, и др по нормам утвержденным  Минтруда и соцзащиты РБ</t>
  </si>
  <si>
    <t>Расходы на  материалы</t>
  </si>
  <si>
    <t>моющие и чистящие средства для уборки МОП</t>
  </si>
  <si>
    <t>Доходы по нормативной себестоимости (жилые помещения)</t>
  </si>
  <si>
    <t>на 1 м кв в мес</t>
  </si>
  <si>
    <t>Санитарное содержание вспомогательных помещений и придомовой территории</t>
  </si>
  <si>
    <t>Прочие доходы</t>
  </si>
  <si>
    <t>слес, электро</t>
  </si>
  <si>
    <t>противогололедная смесь</t>
  </si>
  <si>
    <t xml:space="preserve">Ремонт и замена оборудования </t>
  </si>
  <si>
    <t>светильники</t>
  </si>
  <si>
    <t>песок для детской  песочницы</t>
  </si>
  <si>
    <t>Расходы на инвентарь  и инструмент</t>
  </si>
  <si>
    <t>Почтовые расходы ( конверты, марки  заказные письма)</t>
  </si>
  <si>
    <t>Расходы на создание сайта ТС</t>
  </si>
  <si>
    <t>Содержание и уход за элементами озелениния и благоустройства:</t>
  </si>
  <si>
    <t>___________________</t>
  </si>
  <si>
    <t>Борисенок А.В.</t>
  </si>
  <si>
    <t>Эмир Т. В.</t>
  </si>
  <si>
    <t>Радецкая О.Ч.</t>
  </si>
  <si>
    <t>Ельцин А. С.</t>
  </si>
  <si>
    <t>Буцкая Ю. В.</t>
  </si>
  <si>
    <t>Баль С. П.</t>
  </si>
  <si>
    <t>Вашкевич Н.В.</t>
  </si>
  <si>
    <t xml:space="preserve">Расходы на основные жилищно-коммунальные услуги </t>
  </si>
  <si>
    <t>Всего расходов (1+2)</t>
  </si>
  <si>
    <t>Результат основной деятельности (3-7+8)
(прибыль+, убыток -)</t>
  </si>
  <si>
    <t>итого за
 2022 г.</t>
  </si>
  <si>
    <t>поверка приборов учета</t>
  </si>
  <si>
    <t>промывка ГВС 4 дома</t>
  </si>
  <si>
    <t>замена доводчиков, регулировка, ремонт окон</t>
  </si>
  <si>
    <t>установка термометров, манометров. Запорной арматуры</t>
  </si>
  <si>
    <t>Урны</t>
  </si>
  <si>
    <t>Столбики</t>
  </si>
  <si>
    <t>Электроэнергия на работу оборудования, освещение МОП, работу лифтов</t>
  </si>
  <si>
    <t xml:space="preserve">Обслуживание инженерных систем </t>
  </si>
  <si>
    <t>Обслуживание ПДЗ и АПС</t>
  </si>
  <si>
    <t xml:space="preserve">ежемесячный контроль систем пожарного оповещения </t>
  </si>
  <si>
    <t>аварийное обслуживание  инжнерных систем</t>
  </si>
  <si>
    <t>Итого расходы</t>
  </si>
  <si>
    <t>Всего доходов (4+5)</t>
  </si>
  <si>
    <t>Итого: Расходы  - Доходы (3-6)</t>
  </si>
  <si>
    <t>Возмещаемые расходы    с кв м в год</t>
  </si>
  <si>
    <t xml:space="preserve">трансформаторы тока </t>
  </si>
  <si>
    <t xml:space="preserve">Протокол №       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</si>
</sst>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0.0000"/>
    <numFmt numFmtId="166" formatCode="#,##0.0000"/>
    <numFmt numFmtId="167" formatCode="0.00000"/>
    <numFmt numFmtId="168" formatCode="#,##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4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3"/>
      <name val="Calibri"/>
      <family val="2"/>
      <charset val="204"/>
    </font>
    <font>
      <b/>
      <sz val="13"/>
      <name val="Calibri"/>
      <family val="2"/>
      <charset val="204"/>
    </font>
    <font>
      <b/>
      <sz val="16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0" fillId="0" borderId="0" xfId="0" applyFont="1"/>
    <xf numFmtId="0" fontId="8" fillId="0" borderId="8" xfId="0" applyFont="1" applyBorder="1"/>
    <xf numFmtId="4" fontId="8" fillId="0" borderId="9" xfId="0" applyNumberFormat="1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0" fontId="8" fillId="0" borderId="4" xfId="0" applyFont="1" applyBorder="1"/>
    <xf numFmtId="4" fontId="8" fillId="0" borderId="2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0" fontId="7" fillId="0" borderId="12" xfId="0" applyFont="1" applyBorder="1" applyAlignment="1">
      <alignment vertical="top" wrapText="1"/>
    </xf>
    <xf numFmtId="4" fontId="7" fillId="0" borderId="13" xfId="0" applyNumberFormat="1" applyFont="1" applyBorder="1" applyAlignment="1"/>
    <xf numFmtId="4" fontId="8" fillId="0" borderId="13" xfId="0" applyNumberFormat="1" applyFont="1" applyBorder="1" applyAlignment="1"/>
    <xf numFmtId="4" fontId="8" fillId="0" borderId="14" xfId="0" applyNumberFormat="1" applyFont="1" applyBorder="1" applyAlignment="1"/>
    <xf numFmtId="0" fontId="8" fillId="0" borderId="16" xfId="0" applyFont="1" applyBorder="1"/>
    <xf numFmtId="4" fontId="8" fillId="0" borderId="17" xfId="0" applyNumberFormat="1" applyFont="1" applyBorder="1" applyAlignment="1">
      <alignment horizontal="center"/>
    </xf>
    <xf numFmtId="4" fontId="8" fillId="0" borderId="4" xfId="0" applyNumberFormat="1" applyFont="1" applyBorder="1" applyAlignment="1"/>
    <xf numFmtId="4" fontId="8" fillId="0" borderId="2" xfId="0" applyNumberFormat="1" applyFont="1" applyBorder="1" applyAlignment="1"/>
    <xf numFmtId="4" fontId="8" fillId="0" borderId="10" xfId="0" applyNumberFormat="1" applyFont="1" applyBorder="1" applyAlignment="1"/>
    <xf numFmtId="0" fontId="8" fillId="0" borderId="18" xfId="0" applyFont="1" applyBorder="1"/>
    <xf numFmtId="4" fontId="8" fillId="0" borderId="19" xfId="0" applyNumberFormat="1" applyFont="1" applyBorder="1" applyAlignment="1"/>
    <xf numFmtId="4" fontId="8" fillId="0" borderId="20" xfId="0" applyNumberFormat="1" applyFont="1" applyBorder="1" applyAlignment="1"/>
    <xf numFmtId="4" fontId="8" fillId="0" borderId="21" xfId="0" applyNumberFormat="1" applyFont="1" applyBorder="1" applyAlignment="1"/>
    <xf numFmtId="4" fontId="7" fillId="0" borderId="13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Fill="1"/>
    <xf numFmtId="2" fontId="8" fillId="0" borderId="2" xfId="0" applyNumberFormat="1" applyFont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4" fontId="2" fillId="0" borderId="0" xfId="0" applyNumberFormat="1" applyFont="1"/>
    <xf numFmtId="0" fontId="8" fillId="0" borderId="2" xfId="0" applyFont="1" applyFill="1" applyBorder="1"/>
    <xf numFmtId="2" fontId="0" fillId="0" borderId="0" xfId="0" applyNumberFormat="1"/>
    <xf numFmtId="0" fontId="8" fillId="0" borderId="2" xfId="0" applyFont="1" applyBorder="1" applyAlignment="1">
      <alignment wrapText="1"/>
    </xf>
    <xf numFmtId="0" fontId="8" fillId="0" borderId="2" xfId="0" applyFont="1" applyFill="1" applyBorder="1" applyAlignment="1">
      <alignment wrapText="1"/>
    </xf>
    <xf numFmtId="164" fontId="2" fillId="0" borderId="0" xfId="0" applyNumberFormat="1" applyFont="1"/>
    <xf numFmtId="0" fontId="11" fillId="0" borderId="4" xfId="0" applyFont="1" applyFill="1" applyBorder="1"/>
    <xf numFmtId="0" fontId="13" fillId="0" borderId="0" xfId="0" applyFont="1"/>
    <xf numFmtId="0" fontId="8" fillId="0" borderId="0" xfId="0" applyFont="1" applyBorder="1"/>
    <xf numFmtId="0" fontId="0" fillId="0" borderId="0" xfId="0" applyFont="1" applyBorder="1"/>
    <xf numFmtId="4" fontId="8" fillId="2" borderId="0" xfId="0" applyNumberFormat="1" applyFont="1" applyFill="1" applyBorder="1" applyAlignment="1"/>
    <xf numFmtId="4" fontId="8" fillId="2" borderId="15" xfId="0" applyNumberFormat="1" applyFont="1" applyFill="1" applyBorder="1" applyAlignment="1"/>
    <xf numFmtId="0" fontId="7" fillId="0" borderId="20" xfId="0" applyFont="1" applyFill="1" applyBorder="1"/>
    <xf numFmtId="0" fontId="7" fillId="0" borderId="0" xfId="0" applyFont="1" applyBorder="1" applyAlignment="1">
      <alignment horizontal="center" wrapText="1"/>
    </xf>
    <xf numFmtId="4" fontId="12" fillId="0" borderId="0" xfId="0" applyNumberFormat="1" applyFont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2" fontId="11" fillId="0" borderId="29" xfId="0" applyNumberFormat="1" applyFont="1" applyFill="1" applyBorder="1" applyAlignment="1">
      <alignment horizontal="center"/>
    </xf>
    <xf numFmtId="165" fontId="11" fillId="0" borderId="29" xfId="0" applyNumberFormat="1" applyFont="1" applyFill="1" applyBorder="1" applyAlignment="1">
      <alignment horizontal="center"/>
    </xf>
    <xf numFmtId="165" fontId="11" fillId="0" borderId="30" xfId="0" applyNumberFormat="1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11" fillId="0" borderId="8" xfId="0" applyFont="1" applyFill="1" applyBorder="1"/>
    <xf numFmtId="2" fontId="11" fillId="0" borderId="9" xfId="0" applyNumberFormat="1" applyFont="1" applyFill="1" applyBorder="1" applyAlignment="1">
      <alignment horizontal="center"/>
    </xf>
    <xf numFmtId="0" fontId="11" fillId="3" borderId="19" xfId="0" applyFont="1" applyFill="1" applyBorder="1"/>
    <xf numFmtId="4" fontId="0" fillId="0" borderId="0" xfId="0" applyNumberFormat="1" applyFill="1"/>
    <xf numFmtId="0" fontId="7" fillId="0" borderId="0" xfId="0" applyFont="1" applyBorder="1" applyAlignment="1"/>
    <xf numFmtId="0" fontId="7" fillId="0" borderId="0" xfId="0" applyFont="1" applyFill="1" applyBorder="1" applyAlignment="1"/>
    <xf numFmtId="0" fontId="14" fillId="0" borderId="0" xfId="0" applyFont="1" applyBorder="1"/>
    <xf numFmtId="0" fontId="2" fillId="0" borderId="0" xfId="0" applyFont="1" applyBorder="1"/>
    <xf numFmtId="0" fontId="1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 vertical="top"/>
    </xf>
    <xf numFmtId="0" fontId="7" fillId="2" borderId="33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2" xfId="0" applyFont="1" applyBorder="1"/>
    <xf numFmtId="0" fontId="17" fillId="0" borderId="2" xfId="0" applyFont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center"/>
    </xf>
    <xf numFmtId="0" fontId="7" fillId="2" borderId="34" xfId="0" applyFont="1" applyFill="1" applyBorder="1" applyAlignment="1"/>
    <xf numFmtId="0" fontId="7" fillId="2" borderId="22" xfId="0" applyFont="1" applyFill="1" applyBorder="1" applyAlignment="1"/>
    <xf numFmtId="0" fontId="7" fillId="2" borderId="35" xfId="0" applyFont="1" applyFill="1" applyBorder="1" applyAlignment="1"/>
    <xf numFmtId="0" fontId="3" fillId="0" borderId="0" xfId="0" applyFont="1" applyBorder="1" applyAlignment="1">
      <alignment horizontal="center" vertical="center"/>
    </xf>
    <xf numFmtId="4" fontId="16" fillId="0" borderId="0" xfId="0" applyNumberFormat="1" applyFont="1" applyAlignment="1">
      <alignment wrapText="1"/>
    </xf>
    <xf numFmtId="0" fontId="7" fillId="5" borderId="23" xfId="0" applyFont="1" applyFill="1" applyBorder="1" applyAlignment="1">
      <alignment wrapText="1"/>
    </xf>
    <xf numFmtId="4" fontId="7" fillId="5" borderId="13" xfId="0" applyNumberFormat="1" applyFont="1" applyFill="1" applyBorder="1" applyAlignment="1">
      <alignment horizontal="center"/>
    </xf>
    <xf numFmtId="4" fontId="7" fillId="5" borderId="14" xfId="0" applyNumberFormat="1" applyFont="1" applyFill="1" applyBorder="1" applyAlignment="1">
      <alignment horizontal="center"/>
    </xf>
    <xf numFmtId="0" fontId="7" fillId="0" borderId="0" xfId="0" applyFont="1" applyFill="1" applyBorder="1"/>
    <xf numFmtId="4" fontId="7" fillId="5" borderId="23" xfId="0" applyNumberFormat="1" applyFont="1" applyFill="1" applyBorder="1" applyAlignment="1">
      <alignment wrapText="1"/>
    </xf>
    <xf numFmtId="0" fontId="3" fillId="0" borderId="15" xfId="0" applyFont="1" applyFill="1" applyBorder="1" applyAlignment="1">
      <alignment vertical="center"/>
    </xf>
    <xf numFmtId="0" fontId="10" fillId="0" borderId="28" xfId="0" applyFont="1" applyFill="1" applyBorder="1" applyAlignment="1">
      <alignment wrapText="1"/>
    </xf>
    <xf numFmtId="2" fontId="10" fillId="0" borderId="13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66" fontId="8" fillId="0" borderId="2" xfId="0" applyNumberFormat="1" applyFont="1" applyBorder="1" applyAlignment="1">
      <alignment horizontal="center"/>
    </xf>
    <xf numFmtId="167" fontId="11" fillId="0" borderId="2" xfId="0" applyNumberFormat="1" applyFont="1" applyFill="1" applyBorder="1" applyAlignment="1">
      <alignment horizontal="center"/>
    </xf>
    <xf numFmtId="167" fontId="11" fillId="0" borderId="10" xfId="0" applyNumberFormat="1" applyFont="1" applyFill="1" applyBorder="1" applyAlignment="1">
      <alignment horizontal="center"/>
    </xf>
    <xf numFmtId="4" fontId="0" fillId="0" borderId="0" xfId="0" applyNumberFormat="1"/>
    <xf numFmtId="4" fontId="20" fillId="0" borderId="2" xfId="0" applyNumberFormat="1" applyFont="1" applyBorder="1" applyAlignment="1">
      <alignment horizontal="center"/>
    </xf>
    <xf numFmtId="168" fontId="16" fillId="0" borderId="0" xfId="0" applyNumberFormat="1" applyFont="1" applyAlignment="1">
      <alignment horizontal="center"/>
    </xf>
    <xf numFmtId="0" fontId="11" fillId="0" borderId="2" xfId="0" applyFont="1" applyBorder="1" applyAlignment="1">
      <alignment wrapText="1"/>
    </xf>
    <xf numFmtId="0" fontId="8" fillId="0" borderId="2" xfId="0" applyFont="1" applyFill="1" applyBorder="1" applyAlignment="1">
      <alignment vertical="center" wrapText="1"/>
    </xf>
    <xf numFmtId="4" fontId="21" fillId="0" borderId="0" xfId="0" applyNumberFormat="1" applyFont="1" applyFill="1" applyBorder="1"/>
    <xf numFmtId="0" fontId="12" fillId="0" borderId="0" xfId="0" applyFont="1" applyAlignment="1"/>
    <xf numFmtId="2" fontId="11" fillId="3" borderId="20" xfId="0" applyNumberFormat="1" applyFont="1" applyFill="1" applyBorder="1" applyAlignment="1">
      <alignment horizontal="center"/>
    </xf>
    <xf numFmtId="2" fontId="11" fillId="3" borderId="21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right" wrapText="1"/>
    </xf>
    <xf numFmtId="0" fontId="7" fillId="0" borderId="1" xfId="0" applyFont="1" applyFill="1" applyBorder="1"/>
    <xf numFmtId="4" fontId="18" fillId="0" borderId="1" xfId="0" applyNumberFormat="1" applyFont="1" applyBorder="1" applyAlignment="1">
      <alignment horizontal="center"/>
    </xf>
    <xf numFmtId="164" fontId="19" fillId="0" borderId="1" xfId="1" applyFont="1" applyFill="1" applyBorder="1" applyAlignment="1">
      <alignment horizontal="center"/>
    </xf>
    <xf numFmtId="0" fontId="7" fillId="2" borderId="37" xfId="0" applyFont="1" applyFill="1" applyBorder="1" applyAlignment="1">
      <alignment wrapText="1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2" borderId="2" xfId="0" applyFont="1" applyFill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4" fontId="7" fillId="0" borderId="0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tabSelected="1" topLeftCell="A77" workbookViewId="0">
      <selection activeCell="X84" sqref="X84"/>
    </sheetView>
  </sheetViews>
  <sheetFormatPr defaultRowHeight="18.75" x14ac:dyDescent="0.3"/>
  <cols>
    <col min="1" max="1" width="18.140625" style="1" customWidth="1"/>
    <col min="2" max="2" width="75.5703125" style="41" customWidth="1"/>
    <col min="3" max="3" width="14.42578125" style="7" customWidth="1"/>
    <col min="4" max="4" width="14.85546875" style="7" customWidth="1"/>
    <col min="5" max="5" width="14.7109375" style="7" customWidth="1"/>
    <col min="6" max="6" width="14.42578125" style="7" customWidth="1"/>
    <col min="7" max="7" width="13.42578125" style="7" customWidth="1"/>
    <col min="8" max="8" width="14.42578125" hidden="1" customWidth="1"/>
    <col min="9" max="9" width="8" hidden="1" customWidth="1"/>
    <col min="10" max="16" width="9.140625" hidden="1" customWidth="1"/>
    <col min="17" max="20" width="0" hidden="1" customWidth="1"/>
    <col min="240" max="240" width="9.140625" customWidth="1"/>
    <col min="241" max="241" width="59.85546875" customWidth="1"/>
    <col min="242" max="242" width="20.7109375" customWidth="1"/>
    <col min="243" max="243" width="20.140625" customWidth="1"/>
    <col min="244" max="244" width="15.5703125" customWidth="1"/>
    <col min="245" max="245" width="17.42578125" customWidth="1"/>
    <col min="246" max="246" width="15" customWidth="1"/>
    <col min="247" max="247" width="14.140625" customWidth="1"/>
    <col min="496" max="496" width="9.140625" customWidth="1"/>
    <col min="497" max="497" width="59.85546875" customWidth="1"/>
    <col min="498" max="498" width="20.7109375" customWidth="1"/>
    <col min="499" max="499" width="20.140625" customWidth="1"/>
    <col min="500" max="500" width="15.5703125" customWidth="1"/>
    <col min="501" max="501" width="17.42578125" customWidth="1"/>
    <col min="502" max="502" width="15" customWidth="1"/>
    <col min="503" max="503" width="14.140625" customWidth="1"/>
    <col min="752" max="752" width="9.140625" customWidth="1"/>
    <col min="753" max="753" width="59.85546875" customWidth="1"/>
    <col min="754" max="754" width="20.7109375" customWidth="1"/>
    <col min="755" max="755" width="20.140625" customWidth="1"/>
    <col min="756" max="756" width="15.5703125" customWidth="1"/>
    <col min="757" max="757" width="17.42578125" customWidth="1"/>
    <col min="758" max="758" width="15" customWidth="1"/>
    <col min="759" max="759" width="14.140625" customWidth="1"/>
    <col min="1008" max="1008" width="9.140625" customWidth="1"/>
    <col min="1009" max="1009" width="59.85546875" customWidth="1"/>
    <col min="1010" max="1010" width="20.7109375" customWidth="1"/>
    <col min="1011" max="1011" width="20.140625" customWidth="1"/>
    <col min="1012" max="1012" width="15.5703125" customWidth="1"/>
    <col min="1013" max="1013" width="17.42578125" customWidth="1"/>
    <col min="1014" max="1014" width="15" customWidth="1"/>
    <col min="1015" max="1015" width="14.140625" customWidth="1"/>
    <col min="1264" max="1264" width="9.140625" customWidth="1"/>
    <col min="1265" max="1265" width="59.85546875" customWidth="1"/>
    <col min="1266" max="1266" width="20.7109375" customWidth="1"/>
    <col min="1267" max="1267" width="20.140625" customWidth="1"/>
    <col min="1268" max="1268" width="15.5703125" customWidth="1"/>
    <col min="1269" max="1269" width="17.42578125" customWidth="1"/>
    <col min="1270" max="1270" width="15" customWidth="1"/>
    <col min="1271" max="1271" width="14.140625" customWidth="1"/>
    <col min="1520" max="1520" width="9.140625" customWidth="1"/>
    <col min="1521" max="1521" width="59.85546875" customWidth="1"/>
    <col min="1522" max="1522" width="20.7109375" customWidth="1"/>
    <col min="1523" max="1523" width="20.140625" customWidth="1"/>
    <col min="1524" max="1524" width="15.5703125" customWidth="1"/>
    <col min="1525" max="1525" width="17.42578125" customWidth="1"/>
    <col min="1526" max="1526" width="15" customWidth="1"/>
    <col min="1527" max="1527" width="14.140625" customWidth="1"/>
    <col min="1776" max="1776" width="9.140625" customWidth="1"/>
    <col min="1777" max="1777" width="59.85546875" customWidth="1"/>
    <col min="1778" max="1778" width="20.7109375" customWidth="1"/>
    <col min="1779" max="1779" width="20.140625" customWidth="1"/>
    <col min="1780" max="1780" width="15.5703125" customWidth="1"/>
    <col min="1781" max="1781" width="17.42578125" customWidth="1"/>
    <col min="1782" max="1782" width="15" customWidth="1"/>
    <col min="1783" max="1783" width="14.140625" customWidth="1"/>
    <col min="2032" max="2032" width="9.140625" customWidth="1"/>
    <col min="2033" max="2033" width="59.85546875" customWidth="1"/>
    <col min="2034" max="2034" width="20.7109375" customWidth="1"/>
    <col min="2035" max="2035" width="20.140625" customWidth="1"/>
    <col min="2036" max="2036" width="15.5703125" customWidth="1"/>
    <col min="2037" max="2037" width="17.42578125" customWidth="1"/>
    <col min="2038" max="2038" width="15" customWidth="1"/>
    <col min="2039" max="2039" width="14.140625" customWidth="1"/>
    <col min="2288" max="2288" width="9.140625" customWidth="1"/>
    <col min="2289" max="2289" width="59.85546875" customWidth="1"/>
    <col min="2290" max="2290" width="20.7109375" customWidth="1"/>
    <col min="2291" max="2291" width="20.140625" customWidth="1"/>
    <col min="2292" max="2292" width="15.5703125" customWidth="1"/>
    <col min="2293" max="2293" width="17.42578125" customWidth="1"/>
    <col min="2294" max="2294" width="15" customWidth="1"/>
    <col min="2295" max="2295" width="14.140625" customWidth="1"/>
    <col min="2544" max="2544" width="9.140625" customWidth="1"/>
    <col min="2545" max="2545" width="59.85546875" customWidth="1"/>
    <col min="2546" max="2546" width="20.7109375" customWidth="1"/>
    <col min="2547" max="2547" width="20.140625" customWidth="1"/>
    <col min="2548" max="2548" width="15.5703125" customWidth="1"/>
    <col min="2549" max="2549" width="17.42578125" customWidth="1"/>
    <col min="2550" max="2550" width="15" customWidth="1"/>
    <col min="2551" max="2551" width="14.140625" customWidth="1"/>
    <col min="2800" max="2800" width="9.140625" customWidth="1"/>
    <col min="2801" max="2801" width="59.85546875" customWidth="1"/>
    <col min="2802" max="2802" width="20.7109375" customWidth="1"/>
    <col min="2803" max="2803" width="20.140625" customWidth="1"/>
    <col min="2804" max="2804" width="15.5703125" customWidth="1"/>
    <col min="2805" max="2805" width="17.42578125" customWidth="1"/>
    <col min="2806" max="2806" width="15" customWidth="1"/>
    <col min="2807" max="2807" width="14.140625" customWidth="1"/>
    <col min="3056" max="3056" width="9.140625" customWidth="1"/>
    <col min="3057" max="3057" width="59.85546875" customWidth="1"/>
    <col min="3058" max="3058" width="20.7109375" customWidth="1"/>
    <col min="3059" max="3059" width="20.140625" customWidth="1"/>
    <col min="3060" max="3060" width="15.5703125" customWidth="1"/>
    <col min="3061" max="3061" width="17.42578125" customWidth="1"/>
    <col min="3062" max="3062" width="15" customWidth="1"/>
    <col min="3063" max="3063" width="14.140625" customWidth="1"/>
    <col min="3312" max="3312" width="9.140625" customWidth="1"/>
    <col min="3313" max="3313" width="59.85546875" customWidth="1"/>
    <col min="3314" max="3314" width="20.7109375" customWidth="1"/>
    <col min="3315" max="3315" width="20.140625" customWidth="1"/>
    <col min="3316" max="3316" width="15.5703125" customWidth="1"/>
    <col min="3317" max="3317" width="17.42578125" customWidth="1"/>
    <col min="3318" max="3318" width="15" customWidth="1"/>
    <col min="3319" max="3319" width="14.140625" customWidth="1"/>
    <col min="3568" max="3568" width="9.140625" customWidth="1"/>
    <col min="3569" max="3569" width="59.85546875" customWidth="1"/>
    <col min="3570" max="3570" width="20.7109375" customWidth="1"/>
    <col min="3571" max="3571" width="20.140625" customWidth="1"/>
    <col min="3572" max="3572" width="15.5703125" customWidth="1"/>
    <col min="3573" max="3573" width="17.42578125" customWidth="1"/>
    <col min="3574" max="3574" width="15" customWidth="1"/>
    <col min="3575" max="3575" width="14.140625" customWidth="1"/>
    <col min="3824" max="3824" width="9.140625" customWidth="1"/>
    <col min="3825" max="3825" width="59.85546875" customWidth="1"/>
    <col min="3826" max="3826" width="20.7109375" customWidth="1"/>
    <col min="3827" max="3827" width="20.140625" customWidth="1"/>
    <col min="3828" max="3828" width="15.5703125" customWidth="1"/>
    <col min="3829" max="3829" width="17.42578125" customWidth="1"/>
    <col min="3830" max="3830" width="15" customWidth="1"/>
    <col min="3831" max="3831" width="14.140625" customWidth="1"/>
    <col min="4080" max="4080" width="9.140625" customWidth="1"/>
    <col min="4081" max="4081" width="59.85546875" customWidth="1"/>
    <col min="4082" max="4082" width="20.7109375" customWidth="1"/>
    <col min="4083" max="4083" width="20.140625" customWidth="1"/>
    <col min="4084" max="4084" width="15.5703125" customWidth="1"/>
    <col min="4085" max="4085" width="17.42578125" customWidth="1"/>
    <col min="4086" max="4086" width="15" customWidth="1"/>
    <col min="4087" max="4087" width="14.140625" customWidth="1"/>
    <col min="4336" max="4336" width="9.140625" customWidth="1"/>
    <col min="4337" max="4337" width="59.85546875" customWidth="1"/>
    <col min="4338" max="4338" width="20.7109375" customWidth="1"/>
    <col min="4339" max="4339" width="20.140625" customWidth="1"/>
    <col min="4340" max="4340" width="15.5703125" customWidth="1"/>
    <col min="4341" max="4341" width="17.42578125" customWidth="1"/>
    <col min="4342" max="4342" width="15" customWidth="1"/>
    <col min="4343" max="4343" width="14.140625" customWidth="1"/>
    <col min="4592" max="4592" width="9.140625" customWidth="1"/>
    <col min="4593" max="4593" width="59.85546875" customWidth="1"/>
    <col min="4594" max="4594" width="20.7109375" customWidth="1"/>
    <col min="4595" max="4595" width="20.140625" customWidth="1"/>
    <col min="4596" max="4596" width="15.5703125" customWidth="1"/>
    <col min="4597" max="4597" width="17.42578125" customWidth="1"/>
    <col min="4598" max="4598" width="15" customWidth="1"/>
    <col min="4599" max="4599" width="14.140625" customWidth="1"/>
    <col min="4848" max="4848" width="9.140625" customWidth="1"/>
    <col min="4849" max="4849" width="59.85546875" customWidth="1"/>
    <col min="4850" max="4850" width="20.7109375" customWidth="1"/>
    <col min="4851" max="4851" width="20.140625" customWidth="1"/>
    <col min="4852" max="4852" width="15.5703125" customWidth="1"/>
    <col min="4853" max="4853" width="17.42578125" customWidth="1"/>
    <col min="4854" max="4854" width="15" customWidth="1"/>
    <col min="4855" max="4855" width="14.140625" customWidth="1"/>
    <col min="5104" max="5104" width="9.140625" customWidth="1"/>
    <col min="5105" max="5105" width="59.85546875" customWidth="1"/>
    <col min="5106" max="5106" width="20.7109375" customWidth="1"/>
    <col min="5107" max="5107" width="20.140625" customWidth="1"/>
    <col min="5108" max="5108" width="15.5703125" customWidth="1"/>
    <col min="5109" max="5109" width="17.42578125" customWidth="1"/>
    <col min="5110" max="5110" width="15" customWidth="1"/>
    <col min="5111" max="5111" width="14.140625" customWidth="1"/>
    <col min="5360" max="5360" width="9.140625" customWidth="1"/>
    <col min="5361" max="5361" width="59.85546875" customWidth="1"/>
    <col min="5362" max="5362" width="20.7109375" customWidth="1"/>
    <col min="5363" max="5363" width="20.140625" customWidth="1"/>
    <col min="5364" max="5364" width="15.5703125" customWidth="1"/>
    <col min="5365" max="5365" width="17.42578125" customWidth="1"/>
    <col min="5366" max="5366" width="15" customWidth="1"/>
    <col min="5367" max="5367" width="14.140625" customWidth="1"/>
    <col min="5616" max="5616" width="9.140625" customWidth="1"/>
    <col min="5617" max="5617" width="59.85546875" customWidth="1"/>
    <col min="5618" max="5618" width="20.7109375" customWidth="1"/>
    <col min="5619" max="5619" width="20.140625" customWidth="1"/>
    <col min="5620" max="5620" width="15.5703125" customWidth="1"/>
    <col min="5621" max="5621" width="17.42578125" customWidth="1"/>
    <col min="5622" max="5622" width="15" customWidth="1"/>
    <col min="5623" max="5623" width="14.140625" customWidth="1"/>
    <col min="5872" max="5872" width="9.140625" customWidth="1"/>
    <col min="5873" max="5873" width="59.85546875" customWidth="1"/>
    <col min="5874" max="5874" width="20.7109375" customWidth="1"/>
    <col min="5875" max="5875" width="20.140625" customWidth="1"/>
    <col min="5876" max="5876" width="15.5703125" customWidth="1"/>
    <col min="5877" max="5877" width="17.42578125" customWidth="1"/>
    <col min="5878" max="5878" width="15" customWidth="1"/>
    <col min="5879" max="5879" width="14.140625" customWidth="1"/>
    <col min="6128" max="6128" width="9.140625" customWidth="1"/>
    <col min="6129" max="6129" width="59.85546875" customWidth="1"/>
    <col min="6130" max="6130" width="20.7109375" customWidth="1"/>
    <col min="6131" max="6131" width="20.140625" customWidth="1"/>
    <col min="6132" max="6132" width="15.5703125" customWidth="1"/>
    <col min="6133" max="6133" width="17.42578125" customWidth="1"/>
    <col min="6134" max="6134" width="15" customWidth="1"/>
    <col min="6135" max="6135" width="14.140625" customWidth="1"/>
    <col min="6384" max="6384" width="9.140625" customWidth="1"/>
    <col min="6385" max="6385" width="59.85546875" customWidth="1"/>
    <col min="6386" max="6386" width="20.7109375" customWidth="1"/>
    <col min="6387" max="6387" width="20.140625" customWidth="1"/>
    <col min="6388" max="6388" width="15.5703125" customWidth="1"/>
    <col min="6389" max="6389" width="17.42578125" customWidth="1"/>
    <col min="6390" max="6390" width="15" customWidth="1"/>
    <col min="6391" max="6391" width="14.140625" customWidth="1"/>
    <col min="6640" max="6640" width="9.140625" customWidth="1"/>
    <col min="6641" max="6641" width="59.85546875" customWidth="1"/>
    <col min="6642" max="6642" width="20.7109375" customWidth="1"/>
    <col min="6643" max="6643" width="20.140625" customWidth="1"/>
    <col min="6644" max="6644" width="15.5703125" customWidth="1"/>
    <col min="6645" max="6645" width="17.42578125" customWidth="1"/>
    <col min="6646" max="6646" width="15" customWidth="1"/>
    <col min="6647" max="6647" width="14.140625" customWidth="1"/>
    <col min="6896" max="6896" width="9.140625" customWidth="1"/>
    <col min="6897" max="6897" width="59.85546875" customWidth="1"/>
    <col min="6898" max="6898" width="20.7109375" customWidth="1"/>
    <col min="6899" max="6899" width="20.140625" customWidth="1"/>
    <col min="6900" max="6900" width="15.5703125" customWidth="1"/>
    <col min="6901" max="6901" width="17.42578125" customWidth="1"/>
    <col min="6902" max="6902" width="15" customWidth="1"/>
    <col min="6903" max="6903" width="14.140625" customWidth="1"/>
    <col min="7152" max="7152" width="9.140625" customWidth="1"/>
    <col min="7153" max="7153" width="59.85546875" customWidth="1"/>
    <col min="7154" max="7154" width="20.7109375" customWidth="1"/>
    <col min="7155" max="7155" width="20.140625" customWidth="1"/>
    <col min="7156" max="7156" width="15.5703125" customWidth="1"/>
    <col min="7157" max="7157" width="17.42578125" customWidth="1"/>
    <col min="7158" max="7158" width="15" customWidth="1"/>
    <col min="7159" max="7159" width="14.140625" customWidth="1"/>
    <col min="7408" max="7408" width="9.140625" customWidth="1"/>
    <col min="7409" max="7409" width="59.85546875" customWidth="1"/>
    <col min="7410" max="7410" width="20.7109375" customWidth="1"/>
    <col min="7411" max="7411" width="20.140625" customWidth="1"/>
    <col min="7412" max="7412" width="15.5703125" customWidth="1"/>
    <col min="7413" max="7413" width="17.42578125" customWidth="1"/>
    <col min="7414" max="7414" width="15" customWidth="1"/>
    <col min="7415" max="7415" width="14.140625" customWidth="1"/>
    <col min="7664" max="7664" width="9.140625" customWidth="1"/>
    <col min="7665" max="7665" width="59.85546875" customWidth="1"/>
    <col min="7666" max="7666" width="20.7109375" customWidth="1"/>
    <col min="7667" max="7667" width="20.140625" customWidth="1"/>
    <col min="7668" max="7668" width="15.5703125" customWidth="1"/>
    <col min="7669" max="7669" width="17.42578125" customWidth="1"/>
    <col min="7670" max="7670" width="15" customWidth="1"/>
    <col min="7671" max="7671" width="14.140625" customWidth="1"/>
    <col min="7920" max="7920" width="9.140625" customWidth="1"/>
    <col min="7921" max="7921" width="59.85546875" customWidth="1"/>
    <col min="7922" max="7922" width="20.7109375" customWidth="1"/>
    <col min="7923" max="7923" width="20.140625" customWidth="1"/>
    <col min="7924" max="7924" width="15.5703125" customWidth="1"/>
    <col min="7925" max="7925" width="17.42578125" customWidth="1"/>
    <col min="7926" max="7926" width="15" customWidth="1"/>
    <col min="7927" max="7927" width="14.140625" customWidth="1"/>
    <col min="8176" max="8176" width="9.140625" customWidth="1"/>
    <col min="8177" max="8177" width="59.85546875" customWidth="1"/>
    <col min="8178" max="8178" width="20.7109375" customWidth="1"/>
    <col min="8179" max="8179" width="20.140625" customWidth="1"/>
    <col min="8180" max="8180" width="15.5703125" customWidth="1"/>
    <col min="8181" max="8181" width="17.42578125" customWidth="1"/>
    <col min="8182" max="8182" width="15" customWidth="1"/>
    <col min="8183" max="8183" width="14.140625" customWidth="1"/>
    <col min="8432" max="8432" width="9.140625" customWidth="1"/>
    <col min="8433" max="8433" width="59.85546875" customWidth="1"/>
    <col min="8434" max="8434" width="20.7109375" customWidth="1"/>
    <col min="8435" max="8435" width="20.140625" customWidth="1"/>
    <col min="8436" max="8436" width="15.5703125" customWidth="1"/>
    <col min="8437" max="8437" width="17.42578125" customWidth="1"/>
    <col min="8438" max="8438" width="15" customWidth="1"/>
    <col min="8439" max="8439" width="14.140625" customWidth="1"/>
    <col min="8688" max="8688" width="9.140625" customWidth="1"/>
    <col min="8689" max="8689" width="59.85546875" customWidth="1"/>
    <col min="8690" max="8690" width="20.7109375" customWidth="1"/>
    <col min="8691" max="8691" width="20.140625" customWidth="1"/>
    <col min="8692" max="8692" width="15.5703125" customWidth="1"/>
    <col min="8693" max="8693" width="17.42578125" customWidth="1"/>
    <col min="8694" max="8694" width="15" customWidth="1"/>
    <col min="8695" max="8695" width="14.140625" customWidth="1"/>
    <col min="8944" max="8944" width="9.140625" customWidth="1"/>
    <col min="8945" max="8945" width="59.85546875" customWidth="1"/>
    <col min="8946" max="8946" width="20.7109375" customWidth="1"/>
    <col min="8947" max="8947" width="20.140625" customWidth="1"/>
    <col min="8948" max="8948" width="15.5703125" customWidth="1"/>
    <col min="8949" max="8949" width="17.42578125" customWidth="1"/>
    <col min="8950" max="8950" width="15" customWidth="1"/>
    <col min="8951" max="8951" width="14.140625" customWidth="1"/>
    <col min="9200" max="9200" width="9.140625" customWidth="1"/>
    <col min="9201" max="9201" width="59.85546875" customWidth="1"/>
    <col min="9202" max="9202" width="20.7109375" customWidth="1"/>
    <col min="9203" max="9203" width="20.140625" customWidth="1"/>
    <col min="9204" max="9204" width="15.5703125" customWidth="1"/>
    <col min="9205" max="9205" width="17.42578125" customWidth="1"/>
    <col min="9206" max="9206" width="15" customWidth="1"/>
    <col min="9207" max="9207" width="14.140625" customWidth="1"/>
    <col min="9456" max="9456" width="9.140625" customWidth="1"/>
    <col min="9457" max="9457" width="59.85546875" customWidth="1"/>
    <col min="9458" max="9458" width="20.7109375" customWidth="1"/>
    <col min="9459" max="9459" width="20.140625" customWidth="1"/>
    <col min="9460" max="9460" width="15.5703125" customWidth="1"/>
    <col min="9461" max="9461" width="17.42578125" customWidth="1"/>
    <col min="9462" max="9462" width="15" customWidth="1"/>
    <col min="9463" max="9463" width="14.140625" customWidth="1"/>
    <col min="9712" max="9712" width="9.140625" customWidth="1"/>
    <col min="9713" max="9713" width="59.85546875" customWidth="1"/>
    <col min="9714" max="9714" width="20.7109375" customWidth="1"/>
    <col min="9715" max="9715" width="20.140625" customWidth="1"/>
    <col min="9716" max="9716" width="15.5703125" customWidth="1"/>
    <col min="9717" max="9717" width="17.42578125" customWidth="1"/>
    <col min="9718" max="9718" width="15" customWidth="1"/>
    <col min="9719" max="9719" width="14.140625" customWidth="1"/>
    <col min="9968" max="9968" width="9.140625" customWidth="1"/>
    <col min="9969" max="9969" width="59.85546875" customWidth="1"/>
    <col min="9970" max="9970" width="20.7109375" customWidth="1"/>
    <col min="9971" max="9971" width="20.140625" customWidth="1"/>
    <col min="9972" max="9972" width="15.5703125" customWidth="1"/>
    <col min="9973" max="9973" width="17.42578125" customWidth="1"/>
    <col min="9974" max="9974" width="15" customWidth="1"/>
    <col min="9975" max="9975" width="14.140625" customWidth="1"/>
    <col min="10224" max="10224" width="9.140625" customWidth="1"/>
    <col min="10225" max="10225" width="59.85546875" customWidth="1"/>
    <col min="10226" max="10226" width="20.7109375" customWidth="1"/>
    <col min="10227" max="10227" width="20.140625" customWidth="1"/>
    <col min="10228" max="10228" width="15.5703125" customWidth="1"/>
    <col min="10229" max="10229" width="17.42578125" customWidth="1"/>
    <col min="10230" max="10230" width="15" customWidth="1"/>
    <col min="10231" max="10231" width="14.140625" customWidth="1"/>
    <col min="10480" max="10480" width="9.140625" customWidth="1"/>
    <col min="10481" max="10481" width="59.85546875" customWidth="1"/>
    <col min="10482" max="10482" width="20.7109375" customWidth="1"/>
    <col min="10483" max="10483" width="20.140625" customWidth="1"/>
    <col min="10484" max="10484" width="15.5703125" customWidth="1"/>
    <col min="10485" max="10485" width="17.42578125" customWidth="1"/>
    <col min="10486" max="10486" width="15" customWidth="1"/>
    <col min="10487" max="10487" width="14.140625" customWidth="1"/>
    <col min="10736" max="10736" width="9.140625" customWidth="1"/>
    <col min="10737" max="10737" width="59.85546875" customWidth="1"/>
    <col min="10738" max="10738" width="20.7109375" customWidth="1"/>
    <col min="10739" max="10739" width="20.140625" customWidth="1"/>
    <col min="10740" max="10740" width="15.5703125" customWidth="1"/>
    <col min="10741" max="10741" width="17.42578125" customWidth="1"/>
    <col min="10742" max="10742" width="15" customWidth="1"/>
    <col min="10743" max="10743" width="14.140625" customWidth="1"/>
    <col min="10992" max="10992" width="9.140625" customWidth="1"/>
    <col min="10993" max="10993" width="59.85546875" customWidth="1"/>
    <col min="10994" max="10994" width="20.7109375" customWidth="1"/>
    <col min="10995" max="10995" width="20.140625" customWidth="1"/>
    <col min="10996" max="10996" width="15.5703125" customWidth="1"/>
    <col min="10997" max="10997" width="17.42578125" customWidth="1"/>
    <col min="10998" max="10998" width="15" customWidth="1"/>
    <col min="10999" max="10999" width="14.140625" customWidth="1"/>
    <col min="11248" max="11248" width="9.140625" customWidth="1"/>
    <col min="11249" max="11249" width="59.85546875" customWidth="1"/>
    <col min="11250" max="11250" width="20.7109375" customWidth="1"/>
    <col min="11251" max="11251" width="20.140625" customWidth="1"/>
    <col min="11252" max="11252" width="15.5703125" customWidth="1"/>
    <col min="11253" max="11253" width="17.42578125" customWidth="1"/>
    <col min="11254" max="11254" width="15" customWidth="1"/>
    <col min="11255" max="11255" width="14.140625" customWidth="1"/>
    <col min="11504" max="11504" width="9.140625" customWidth="1"/>
    <col min="11505" max="11505" width="59.85546875" customWidth="1"/>
    <col min="11506" max="11506" width="20.7109375" customWidth="1"/>
    <col min="11507" max="11507" width="20.140625" customWidth="1"/>
    <col min="11508" max="11508" width="15.5703125" customWidth="1"/>
    <col min="11509" max="11509" width="17.42578125" customWidth="1"/>
    <col min="11510" max="11510" width="15" customWidth="1"/>
    <col min="11511" max="11511" width="14.140625" customWidth="1"/>
    <col min="11760" max="11760" width="9.140625" customWidth="1"/>
    <col min="11761" max="11761" width="59.85546875" customWidth="1"/>
    <col min="11762" max="11762" width="20.7109375" customWidth="1"/>
    <col min="11763" max="11763" width="20.140625" customWidth="1"/>
    <col min="11764" max="11764" width="15.5703125" customWidth="1"/>
    <col min="11765" max="11765" width="17.42578125" customWidth="1"/>
    <col min="11766" max="11766" width="15" customWidth="1"/>
    <col min="11767" max="11767" width="14.140625" customWidth="1"/>
    <col min="12016" max="12016" width="9.140625" customWidth="1"/>
    <col min="12017" max="12017" width="59.85546875" customWidth="1"/>
    <col min="12018" max="12018" width="20.7109375" customWidth="1"/>
    <col min="12019" max="12019" width="20.140625" customWidth="1"/>
    <col min="12020" max="12020" width="15.5703125" customWidth="1"/>
    <col min="12021" max="12021" width="17.42578125" customWidth="1"/>
    <col min="12022" max="12022" width="15" customWidth="1"/>
    <col min="12023" max="12023" width="14.140625" customWidth="1"/>
    <col min="12272" max="12272" width="9.140625" customWidth="1"/>
    <col min="12273" max="12273" width="59.85546875" customWidth="1"/>
    <col min="12274" max="12274" width="20.7109375" customWidth="1"/>
    <col min="12275" max="12275" width="20.140625" customWidth="1"/>
    <col min="12276" max="12276" width="15.5703125" customWidth="1"/>
    <col min="12277" max="12277" width="17.42578125" customWidth="1"/>
    <col min="12278" max="12278" width="15" customWidth="1"/>
    <col min="12279" max="12279" width="14.140625" customWidth="1"/>
    <col min="12528" max="12528" width="9.140625" customWidth="1"/>
    <col min="12529" max="12529" width="59.85546875" customWidth="1"/>
    <col min="12530" max="12530" width="20.7109375" customWidth="1"/>
    <col min="12531" max="12531" width="20.140625" customWidth="1"/>
    <col min="12532" max="12532" width="15.5703125" customWidth="1"/>
    <col min="12533" max="12533" width="17.42578125" customWidth="1"/>
    <col min="12534" max="12534" width="15" customWidth="1"/>
    <col min="12535" max="12535" width="14.140625" customWidth="1"/>
    <col min="12784" max="12784" width="9.140625" customWidth="1"/>
    <col min="12785" max="12785" width="59.85546875" customWidth="1"/>
    <col min="12786" max="12786" width="20.7109375" customWidth="1"/>
    <col min="12787" max="12787" width="20.140625" customWidth="1"/>
    <col min="12788" max="12788" width="15.5703125" customWidth="1"/>
    <col min="12789" max="12789" width="17.42578125" customWidth="1"/>
    <col min="12790" max="12790" width="15" customWidth="1"/>
    <col min="12791" max="12791" width="14.140625" customWidth="1"/>
    <col min="13040" max="13040" width="9.140625" customWidth="1"/>
    <col min="13041" max="13041" width="59.85546875" customWidth="1"/>
    <col min="13042" max="13042" width="20.7109375" customWidth="1"/>
    <col min="13043" max="13043" width="20.140625" customWidth="1"/>
    <col min="13044" max="13044" width="15.5703125" customWidth="1"/>
    <col min="13045" max="13045" width="17.42578125" customWidth="1"/>
    <col min="13046" max="13046" width="15" customWidth="1"/>
    <col min="13047" max="13047" width="14.140625" customWidth="1"/>
    <col min="13296" max="13296" width="9.140625" customWidth="1"/>
    <col min="13297" max="13297" width="59.85546875" customWidth="1"/>
    <col min="13298" max="13298" width="20.7109375" customWidth="1"/>
    <col min="13299" max="13299" width="20.140625" customWidth="1"/>
    <col min="13300" max="13300" width="15.5703125" customWidth="1"/>
    <col min="13301" max="13301" width="17.42578125" customWidth="1"/>
    <col min="13302" max="13302" width="15" customWidth="1"/>
    <col min="13303" max="13303" width="14.140625" customWidth="1"/>
    <col min="13552" max="13552" width="9.140625" customWidth="1"/>
    <col min="13553" max="13553" width="59.85546875" customWidth="1"/>
    <col min="13554" max="13554" width="20.7109375" customWidth="1"/>
    <col min="13555" max="13555" width="20.140625" customWidth="1"/>
    <col min="13556" max="13556" width="15.5703125" customWidth="1"/>
    <col min="13557" max="13557" width="17.42578125" customWidth="1"/>
    <col min="13558" max="13558" width="15" customWidth="1"/>
    <col min="13559" max="13559" width="14.140625" customWidth="1"/>
    <col min="13808" max="13808" width="9.140625" customWidth="1"/>
    <col min="13809" max="13809" width="59.85546875" customWidth="1"/>
    <col min="13810" max="13810" width="20.7109375" customWidth="1"/>
    <col min="13811" max="13811" width="20.140625" customWidth="1"/>
    <col min="13812" max="13812" width="15.5703125" customWidth="1"/>
    <col min="13813" max="13813" width="17.42578125" customWidth="1"/>
    <col min="13814" max="13814" width="15" customWidth="1"/>
    <col min="13815" max="13815" width="14.140625" customWidth="1"/>
    <col min="14064" max="14064" width="9.140625" customWidth="1"/>
    <col min="14065" max="14065" width="59.85546875" customWidth="1"/>
    <col min="14066" max="14066" width="20.7109375" customWidth="1"/>
    <col min="14067" max="14067" width="20.140625" customWidth="1"/>
    <col min="14068" max="14068" width="15.5703125" customWidth="1"/>
    <col min="14069" max="14069" width="17.42578125" customWidth="1"/>
    <col min="14070" max="14070" width="15" customWidth="1"/>
    <col min="14071" max="14071" width="14.140625" customWidth="1"/>
    <col min="14320" max="14320" width="9.140625" customWidth="1"/>
    <col min="14321" max="14321" width="59.85546875" customWidth="1"/>
    <col min="14322" max="14322" width="20.7109375" customWidth="1"/>
    <col min="14323" max="14323" width="20.140625" customWidth="1"/>
    <col min="14324" max="14324" width="15.5703125" customWidth="1"/>
    <col min="14325" max="14325" width="17.42578125" customWidth="1"/>
    <col min="14326" max="14326" width="15" customWidth="1"/>
    <col min="14327" max="14327" width="14.140625" customWidth="1"/>
    <col min="14576" max="14576" width="9.140625" customWidth="1"/>
    <col min="14577" max="14577" width="59.85546875" customWidth="1"/>
    <col min="14578" max="14578" width="20.7109375" customWidth="1"/>
    <col min="14579" max="14579" width="20.140625" customWidth="1"/>
    <col min="14580" max="14580" width="15.5703125" customWidth="1"/>
    <col min="14581" max="14581" width="17.42578125" customWidth="1"/>
    <col min="14582" max="14582" width="15" customWidth="1"/>
    <col min="14583" max="14583" width="14.140625" customWidth="1"/>
    <col min="14832" max="14832" width="9.140625" customWidth="1"/>
    <col min="14833" max="14833" width="59.85546875" customWidth="1"/>
    <col min="14834" max="14834" width="20.7109375" customWidth="1"/>
    <col min="14835" max="14835" width="20.140625" customWidth="1"/>
    <col min="14836" max="14836" width="15.5703125" customWidth="1"/>
    <col min="14837" max="14837" width="17.42578125" customWidth="1"/>
    <col min="14838" max="14838" width="15" customWidth="1"/>
    <col min="14839" max="14839" width="14.140625" customWidth="1"/>
    <col min="15088" max="15088" width="9.140625" customWidth="1"/>
    <col min="15089" max="15089" width="59.85546875" customWidth="1"/>
    <col min="15090" max="15090" width="20.7109375" customWidth="1"/>
    <col min="15091" max="15091" width="20.140625" customWidth="1"/>
    <col min="15092" max="15092" width="15.5703125" customWidth="1"/>
    <col min="15093" max="15093" width="17.42578125" customWidth="1"/>
    <col min="15094" max="15094" width="15" customWidth="1"/>
    <col min="15095" max="15095" width="14.140625" customWidth="1"/>
    <col min="15344" max="15344" width="9.140625" customWidth="1"/>
    <col min="15345" max="15345" width="59.85546875" customWidth="1"/>
    <col min="15346" max="15346" width="20.7109375" customWidth="1"/>
    <col min="15347" max="15347" width="20.140625" customWidth="1"/>
    <col min="15348" max="15348" width="15.5703125" customWidth="1"/>
    <col min="15349" max="15349" width="17.42578125" customWidth="1"/>
    <col min="15350" max="15350" width="15" customWidth="1"/>
    <col min="15351" max="15351" width="14.140625" customWidth="1"/>
    <col min="15600" max="15600" width="9.140625" customWidth="1"/>
    <col min="15601" max="15601" width="59.85546875" customWidth="1"/>
    <col min="15602" max="15602" width="20.7109375" customWidth="1"/>
    <col min="15603" max="15603" width="20.140625" customWidth="1"/>
    <col min="15604" max="15604" width="15.5703125" customWidth="1"/>
    <col min="15605" max="15605" width="17.42578125" customWidth="1"/>
    <col min="15606" max="15606" width="15" customWidth="1"/>
    <col min="15607" max="15607" width="14.140625" customWidth="1"/>
    <col min="15856" max="15856" width="9.140625" customWidth="1"/>
    <col min="15857" max="15857" width="59.85546875" customWidth="1"/>
    <col min="15858" max="15858" width="20.7109375" customWidth="1"/>
    <col min="15859" max="15859" width="20.140625" customWidth="1"/>
    <col min="15860" max="15860" width="15.5703125" customWidth="1"/>
    <col min="15861" max="15861" width="17.42578125" customWidth="1"/>
    <col min="15862" max="15862" width="15" customWidth="1"/>
    <col min="15863" max="15863" width="14.140625" customWidth="1"/>
    <col min="16112" max="16112" width="9.140625" customWidth="1"/>
    <col min="16113" max="16113" width="59.85546875" customWidth="1"/>
    <col min="16114" max="16114" width="20.7109375" customWidth="1"/>
    <col min="16115" max="16115" width="20.140625" customWidth="1"/>
    <col min="16116" max="16116" width="15.5703125" customWidth="1"/>
    <col min="16117" max="16117" width="17.42578125" customWidth="1"/>
    <col min="16118" max="16118" width="15" customWidth="1"/>
    <col min="16119" max="16119" width="14.140625" customWidth="1"/>
  </cols>
  <sheetData>
    <row r="1" spans="1:9" s="2" customFormat="1" x14ac:dyDescent="0.3">
      <c r="A1" s="1"/>
      <c r="B1" s="64" t="s">
        <v>30</v>
      </c>
      <c r="C1" s="1"/>
      <c r="D1" s="1"/>
      <c r="E1" s="1"/>
      <c r="F1" s="1"/>
      <c r="G1" s="1"/>
    </row>
    <row r="2" spans="1:9" x14ac:dyDescent="0.3">
      <c r="B2" s="3"/>
      <c r="C2" s="4"/>
      <c r="D2" s="4"/>
      <c r="E2" s="4"/>
      <c r="F2" s="4"/>
      <c r="G2" s="4"/>
    </row>
    <row r="3" spans="1:9" x14ac:dyDescent="0.3">
      <c r="B3" s="3"/>
      <c r="C3" s="4"/>
      <c r="D3" s="4"/>
      <c r="E3" s="109" t="s">
        <v>0</v>
      </c>
      <c r="F3" s="109"/>
      <c r="G3" s="109"/>
    </row>
    <row r="4" spans="1:9" x14ac:dyDescent="0.3">
      <c r="B4" s="3"/>
      <c r="C4" s="4"/>
      <c r="D4" s="4"/>
      <c r="E4" s="5" t="s">
        <v>91</v>
      </c>
      <c r="F4" s="5"/>
      <c r="G4" s="5"/>
    </row>
    <row r="5" spans="1:9" x14ac:dyDescent="0.3">
      <c r="B5" s="3"/>
      <c r="C5" s="4"/>
      <c r="D5" s="4"/>
      <c r="E5" s="4"/>
      <c r="F5" s="4"/>
      <c r="G5" s="4"/>
    </row>
    <row r="6" spans="1:9" x14ac:dyDescent="0.3">
      <c r="B6" s="3"/>
      <c r="C6" s="4"/>
      <c r="D6" s="4"/>
      <c r="E6" s="4"/>
      <c r="F6" s="4"/>
      <c r="G6" s="4"/>
    </row>
    <row r="7" spans="1:9" x14ac:dyDescent="0.3">
      <c r="B7" s="3"/>
      <c r="C7" s="4"/>
      <c r="D7" s="4"/>
      <c r="E7" s="4"/>
      <c r="F7" s="4"/>
      <c r="G7" s="4"/>
    </row>
    <row r="8" spans="1:9" ht="24.75" customHeight="1" x14ac:dyDescent="0.3">
      <c r="B8" s="110" t="s">
        <v>31</v>
      </c>
      <c r="C8" s="110"/>
      <c r="D8" s="110"/>
      <c r="E8" s="110"/>
      <c r="F8" s="110"/>
      <c r="G8" s="110"/>
    </row>
    <row r="9" spans="1:9" ht="19.5" thickBot="1" x14ac:dyDescent="0.35">
      <c r="B9" s="6"/>
      <c r="C9" s="4"/>
      <c r="D9" s="4"/>
      <c r="E9" s="4"/>
      <c r="F9" s="120" t="s">
        <v>28</v>
      </c>
      <c r="G9" s="120"/>
    </row>
    <row r="10" spans="1:9" ht="57" thickBot="1" x14ac:dyDescent="0.3">
      <c r="A10" s="68" t="s">
        <v>29</v>
      </c>
      <c r="B10" s="69" t="s">
        <v>1</v>
      </c>
      <c r="C10" s="70" t="s">
        <v>74</v>
      </c>
      <c r="D10" s="70" t="s">
        <v>2</v>
      </c>
      <c r="E10" s="70" t="s">
        <v>3</v>
      </c>
      <c r="F10" s="70" t="s">
        <v>4</v>
      </c>
      <c r="G10" s="71" t="s">
        <v>5</v>
      </c>
    </row>
    <row r="11" spans="1:9" x14ac:dyDescent="0.25">
      <c r="A11" s="111">
        <v>1</v>
      </c>
      <c r="B11" s="65" t="s">
        <v>6</v>
      </c>
      <c r="C11" s="66"/>
      <c r="D11" s="66"/>
      <c r="E11" s="66"/>
      <c r="F11" s="66"/>
      <c r="G11" s="67"/>
    </row>
    <row r="12" spans="1:9" s="7" customFormat="1" ht="19.5" thickBot="1" x14ac:dyDescent="0.35">
      <c r="A12" s="111"/>
      <c r="B12" s="113" t="s">
        <v>32</v>
      </c>
      <c r="C12" s="113"/>
      <c r="D12" s="113"/>
      <c r="E12" s="113"/>
      <c r="F12" s="113"/>
      <c r="G12" s="114"/>
    </row>
    <row r="13" spans="1:9" s="11" customFormat="1" x14ac:dyDescent="0.3">
      <c r="A13" s="111"/>
      <c r="B13" s="8" t="s">
        <v>33</v>
      </c>
      <c r="C13" s="9">
        <f t="shared" ref="C13:C53" si="0">D13+E13+F13+G13</f>
        <v>36894.120000000003</v>
      </c>
      <c r="D13" s="9">
        <f>(930.32+1744.19+400)*3</f>
        <v>9223.5300000000007</v>
      </c>
      <c r="E13" s="9">
        <f t="shared" ref="E13:G13" si="1">(930.32+1744.19+400)*3</f>
        <v>9223.5300000000007</v>
      </c>
      <c r="F13" s="9">
        <f t="shared" si="1"/>
        <v>9223.5300000000007</v>
      </c>
      <c r="G13" s="9">
        <f t="shared" si="1"/>
        <v>9223.5300000000007</v>
      </c>
      <c r="H13" s="10"/>
      <c r="I13" s="10"/>
    </row>
    <row r="14" spans="1:9" x14ac:dyDescent="0.3">
      <c r="A14" s="111"/>
      <c r="B14" s="12" t="s">
        <v>7</v>
      </c>
      <c r="C14" s="13">
        <f t="shared" si="0"/>
        <v>4250.2026240000005</v>
      </c>
      <c r="D14" s="13">
        <f>D13*0.1152</f>
        <v>1062.5506560000001</v>
      </c>
      <c r="E14" s="13">
        <f t="shared" ref="E14:G14" si="2">E13*0.1152</f>
        <v>1062.5506560000001</v>
      </c>
      <c r="F14" s="13">
        <f t="shared" si="2"/>
        <v>1062.5506560000001</v>
      </c>
      <c r="G14" s="13">
        <f t="shared" si="2"/>
        <v>1062.5506560000001</v>
      </c>
      <c r="H14" s="10"/>
      <c r="I14" s="10"/>
    </row>
    <row r="15" spans="1:9" x14ac:dyDescent="0.3">
      <c r="A15" s="111"/>
      <c r="B15" s="12" t="s">
        <v>34</v>
      </c>
      <c r="C15" s="13">
        <f t="shared" si="0"/>
        <v>588</v>
      </c>
      <c r="D15" s="13">
        <v>147</v>
      </c>
      <c r="E15" s="13">
        <v>147</v>
      </c>
      <c r="F15" s="13">
        <v>147</v>
      </c>
      <c r="G15" s="14">
        <v>147</v>
      </c>
      <c r="H15" s="10"/>
      <c r="I15" s="10"/>
    </row>
    <row r="16" spans="1:9" x14ac:dyDescent="0.3">
      <c r="A16" s="111"/>
      <c r="B16" s="12" t="s">
        <v>8</v>
      </c>
      <c r="C16" s="13">
        <f t="shared" si="0"/>
        <v>300</v>
      </c>
      <c r="D16" s="13">
        <v>75</v>
      </c>
      <c r="E16" s="13">
        <v>75</v>
      </c>
      <c r="F16" s="13">
        <v>75</v>
      </c>
      <c r="G16" s="14">
        <v>75</v>
      </c>
      <c r="H16" s="10"/>
      <c r="I16" s="10"/>
    </row>
    <row r="17" spans="1:15" x14ac:dyDescent="0.3">
      <c r="A17" s="111"/>
      <c r="B17" s="12" t="s">
        <v>9</v>
      </c>
      <c r="C17" s="13">
        <f t="shared" si="0"/>
        <v>6300</v>
      </c>
      <c r="D17" s="13">
        <v>1680</v>
      </c>
      <c r="E17" s="13">
        <v>1470</v>
      </c>
      <c r="F17" s="13">
        <v>1470</v>
      </c>
      <c r="G17" s="14">
        <v>1680</v>
      </c>
      <c r="H17" s="10"/>
      <c r="I17" s="10"/>
    </row>
    <row r="18" spans="1:15" x14ac:dyDescent="0.3">
      <c r="A18" s="111"/>
      <c r="B18" s="12" t="s">
        <v>36</v>
      </c>
      <c r="C18" s="13">
        <f t="shared" si="0"/>
        <v>1181</v>
      </c>
      <c r="D18" s="13">
        <v>317</v>
      </c>
      <c r="E18" s="13">
        <v>288</v>
      </c>
      <c r="F18" s="13">
        <v>288</v>
      </c>
      <c r="G18" s="14">
        <v>288</v>
      </c>
      <c r="H18" s="10"/>
      <c r="I18" s="10"/>
    </row>
    <row r="19" spans="1:15" x14ac:dyDescent="0.3">
      <c r="A19" s="111"/>
      <c r="B19" s="12" t="s">
        <v>10</v>
      </c>
      <c r="C19" s="13">
        <f t="shared" si="0"/>
        <v>134</v>
      </c>
      <c r="D19" s="13">
        <v>35</v>
      </c>
      <c r="E19" s="13">
        <v>32</v>
      </c>
      <c r="F19" s="13">
        <v>32</v>
      </c>
      <c r="G19" s="14">
        <v>35</v>
      </c>
      <c r="H19" s="10"/>
      <c r="I19" s="10"/>
    </row>
    <row r="20" spans="1:15" x14ac:dyDescent="0.3">
      <c r="A20" s="111"/>
      <c r="B20" s="12" t="s">
        <v>42</v>
      </c>
      <c r="C20" s="13">
        <f t="shared" si="0"/>
        <v>400</v>
      </c>
      <c r="D20" s="13">
        <v>200</v>
      </c>
      <c r="E20" s="13"/>
      <c r="F20" s="13">
        <v>200</v>
      </c>
      <c r="G20" s="14"/>
      <c r="H20" s="10"/>
      <c r="I20" s="10"/>
    </row>
    <row r="21" spans="1:15" x14ac:dyDescent="0.3">
      <c r="A21" s="111"/>
      <c r="B21" s="12" t="s">
        <v>35</v>
      </c>
      <c r="C21" s="13">
        <f t="shared" si="0"/>
        <v>100</v>
      </c>
      <c r="D21" s="13">
        <v>50</v>
      </c>
      <c r="E21" s="13"/>
      <c r="F21" s="13">
        <v>50</v>
      </c>
      <c r="G21" s="14"/>
      <c r="H21" s="10"/>
      <c r="I21" s="10"/>
    </row>
    <row r="22" spans="1:15" x14ac:dyDescent="0.3">
      <c r="A22" s="111"/>
      <c r="B22" s="12" t="s">
        <v>60</v>
      </c>
      <c r="C22" s="13">
        <f t="shared" si="0"/>
        <v>120</v>
      </c>
      <c r="D22" s="13">
        <v>30</v>
      </c>
      <c r="E22" s="13">
        <v>30</v>
      </c>
      <c r="F22" s="13">
        <v>30</v>
      </c>
      <c r="G22" s="14">
        <v>30</v>
      </c>
      <c r="H22" s="10"/>
      <c r="I22" s="10"/>
    </row>
    <row r="23" spans="1:15" x14ac:dyDescent="0.3">
      <c r="A23" s="111"/>
      <c r="B23" s="12" t="s">
        <v>37</v>
      </c>
      <c r="C23" s="13">
        <f t="shared" si="0"/>
        <v>900</v>
      </c>
      <c r="D23" s="13">
        <v>900</v>
      </c>
      <c r="E23" s="13"/>
      <c r="F23" s="13"/>
      <c r="G23" s="14"/>
      <c r="H23" s="10"/>
      <c r="I23" s="10"/>
    </row>
    <row r="24" spans="1:15" x14ac:dyDescent="0.3">
      <c r="A24" s="111"/>
      <c r="B24" s="12" t="s">
        <v>39</v>
      </c>
      <c r="C24" s="13">
        <f t="shared" si="0"/>
        <v>1800</v>
      </c>
      <c r="D24" s="13"/>
      <c r="E24" s="13">
        <v>1800</v>
      </c>
      <c r="F24" s="13"/>
      <c r="G24" s="14"/>
      <c r="H24" s="10"/>
      <c r="I24" s="10"/>
    </row>
    <row r="25" spans="1:15" x14ac:dyDescent="0.3">
      <c r="A25" s="111"/>
      <c r="B25" s="12" t="s">
        <v>40</v>
      </c>
      <c r="C25" s="13">
        <f t="shared" si="0"/>
        <v>680</v>
      </c>
      <c r="D25" s="13">
        <v>680</v>
      </c>
      <c r="E25" s="13"/>
      <c r="F25" s="13"/>
      <c r="G25" s="14"/>
      <c r="H25" s="10"/>
      <c r="I25" s="10"/>
    </row>
    <row r="26" spans="1:15" x14ac:dyDescent="0.3">
      <c r="A26" s="111"/>
      <c r="B26" s="12" t="s">
        <v>61</v>
      </c>
      <c r="C26" s="13">
        <f t="shared" si="0"/>
        <v>286</v>
      </c>
      <c r="D26" s="13">
        <v>286</v>
      </c>
      <c r="E26" s="13"/>
      <c r="F26" s="13"/>
      <c r="G26" s="14"/>
      <c r="H26" s="10"/>
      <c r="I26" s="10"/>
    </row>
    <row r="27" spans="1:15" ht="19.5" thickBot="1" x14ac:dyDescent="0.35">
      <c r="A27" s="111"/>
      <c r="B27" s="12" t="s">
        <v>11</v>
      </c>
      <c r="C27" s="13">
        <f t="shared" si="0"/>
        <v>600</v>
      </c>
      <c r="D27" s="94"/>
      <c r="E27" s="13">
        <v>300</v>
      </c>
      <c r="F27" s="13"/>
      <c r="G27" s="14">
        <v>300</v>
      </c>
      <c r="H27" s="10"/>
      <c r="I27" s="10"/>
    </row>
    <row r="28" spans="1:15" ht="29.25" customHeight="1" thickBot="1" x14ac:dyDescent="0.35">
      <c r="A28" s="112"/>
      <c r="B28" s="15" t="s">
        <v>86</v>
      </c>
      <c r="C28" s="16">
        <f>SUM(C13:C27)</f>
        <v>54533.322624</v>
      </c>
      <c r="D28" s="17">
        <f>SUM(D13:D27)</f>
        <v>14686.080656</v>
      </c>
      <c r="E28" s="17">
        <f>SUM(E13:E27)</f>
        <v>14428.080656</v>
      </c>
      <c r="F28" s="17">
        <f>SUM(F13:F27)</f>
        <v>12578.080656</v>
      </c>
      <c r="G28" s="18">
        <f>SUM(G13:G27)</f>
        <v>12841.080656</v>
      </c>
      <c r="H28" s="93">
        <f>SUM(D28:G28)</f>
        <v>54533.322624</v>
      </c>
      <c r="I28" s="80" t="s">
        <v>51</v>
      </c>
      <c r="J28" s="95">
        <f>C28/24767.8/12</f>
        <v>0.18348192217314419</v>
      </c>
      <c r="O28">
        <v>302260.2</v>
      </c>
    </row>
    <row r="29" spans="1:15" x14ac:dyDescent="0.3">
      <c r="A29" s="115">
        <v>2</v>
      </c>
      <c r="B29" s="123" t="s">
        <v>71</v>
      </c>
      <c r="C29" s="123"/>
      <c r="D29" s="123"/>
      <c r="E29" s="123"/>
      <c r="F29" s="123"/>
      <c r="G29" s="123"/>
      <c r="H29" s="10"/>
      <c r="I29" s="10"/>
      <c r="O29">
        <v>15000</v>
      </c>
    </row>
    <row r="30" spans="1:15" x14ac:dyDescent="0.3">
      <c r="A30" s="116"/>
      <c r="B30" s="35" t="s">
        <v>15</v>
      </c>
      <c r="C30" s="13"/>
      <c r="D30" s="13"/>
      <c r="E30" s="13"/>
      <c r="F30" s="13"/>
      <c r="G30" s="13"/>
      <c r="H30" s="10"/>
      <c r="I30" s="10"/>
      <c r="O30">
        <v>143550.70000000001</v>
      </c>
    </row>
    <row r="31" spans="1:15" x14ac:dyDescent="0.3">
      <c r="A31" s="116"/>
      <c r="B31" s="127" t="s">
        <v>75</v>
      </c>
      <c r="C31" s="13">
        <f>SUM(D31:G31)</f>
        <v>1000</v>
      </c>
      <c r="D31" s="13"/>
      <c r="E31" s="13">
        <v>1000</v>
      </c>
      <c r="F31" s="13"/>
      <c r="G31" s="13"/>
      <c r="H31" s="10">
        <f>SUM(D31:G31)</f>
        <v>1000</v>
      </c>
      <c r="I31" s="10"/>
    </row>
    <row r="32" spans="1:15" x14ac:dyDescent="0.3">
      <c r="A32" s="116"/>
      <c r="B32" s="127" t="s">
        <v>76</v>
      </c>
      <c r="C32" s="13">
        <f>SUM(D32:G32)</f>
        <v>5000</v>
      </c>
      <c r="D32" s="13"/>
      <c r="E32" s="13">
        <v>5000</v>
      </c>
      <c r="F32" s="13"/>
      <c r="G32" s="13"/>
      <c r="H32" s="10">
        <f t="shared" ref="H32:H34" si="3">SUM(D32:G32)</f>
        <v>5000</v>
      </c>
      <c r="I32" s="13">
        <v>1000</v>
      </c>
      <c r="J32" s="13"/>
      <c r="K32" s="13"/>
      <c r="L32" s="10">
        <f t="shared" ref="L32:L34" si="4">SUM(H32:K32)</f>
        <v>6000</v>
      </c>
    </row>
    <row r="33" spans="1:15" x14ac:dyDescent="0.3">
      <c r="A33" s="116"/>
      <c r="B33" s="127" t="s">
        <v>77</v>
      </c>
      <c r="C33" s="13">
        <f>SUM(D33:G33)</f>
        <v>1500</v>
      </c>
      <c r="D33" s="13"/>
      <c r="E33" s="13">
        <v>1500</v>
      </c>
      <c r="F33" s="13"/>
      <c r="G33" s="13"/>
      <c r="H33" s="10">
        <f t="shared" si="3"/>
        <v>1500</v>
      </c>
      <c r="I33" s="13">
        <v>1000</v>
      </c>
      <c r="J33" s="13"/>
      <c r="K33" s="13"/>
      <c r="L33" s="10">
        <f t="shared" si="4"/>
        <v>2500</v>
      </c>
    </row>
    <row r="34" spans="1:15" x14ac:dyDescent="0.3">
      <c r="A34" s="116"/>
      <c r="B34" s="127" t="s">
        <v>78</v>
      </c>
      <c r="C34" s="13">
        <f>SUM(D34:G34)</f>
        <v>1500</v>
      </c>
      <c r="D34" s="13"/>
      <c r="E34" s="13">
        <v>1500</v>
      </c>
      <c r="F34" s="13"/>
      <c r="G34" s="13"/>
      <c r="H34" s="10">
        <f t="shared" si="3"/>
        <v>1500</v>
      </c>
      <c r="I34" s="13">
        <v>1000</v>
      </c>
      <c r="J34" s="13"/>
      <c r="K34" s="13"/>
      <c r="L34" s="10">
        <f t="shared" si="4"/>
        <v>2500</v>
      </c>
    </row>
    <row r="35" spans="1:15" x14ac:dyDescent="0.3">
      <c r="A35" s="116"/>
      <c r="B35" s="127" t="s">
        <v>82</v>
      </c>
      <c r="C35" s="13">
        <f t="shared" si="0"/>
        <v>720</v>
      </c>
      <c r="D35" s="32">
        <v>180</v>
      </c>
      <c r="E35" s="32">
        <v>180</v>
      </c>
      <c r="F35" s="32">
        <v>180</v>
      </c>
      <c r="G35" s="32">
        <v>180</v>
      </c>
      <c r="H35" s="10">
        <f t="shared" ref="H35:H42" si="5">SUM(D35:G35)</f>
        <v>720</v>
      </c>
      <c r="I35" s="10"/>
      <c r="O35">
        <v>12518.32</v>
      </c>
    </row>
    <row r="36" spans="1:15" x14ac:dyDescent="0.3">
      <c r="A36" s="116"/>
      <c r="B36" s="127" t="s">
        <v>84</v>
      </c>
      <c r="C36" s="13">
        <f t="shared" si="0"/>
        <v>138</v>
      </c>
      <c r="D36" s="32">
        <f>11.5*3</f>
        <v>34.5</v>
      </c>
      <c r="E36" s="32">
        <f t="shared" ref="E36:G36" si="6">11.5*3</f>
        <v>34.5</v>
      </c>
      <c r="F36" s="32">
        <f t="shared" si="6"/>
        <v>34.5</v>
      </c>
      <c r="G36" s="32">
        <f t="shared" si="6"/>
        <v>34.5</v>
      </c>
      <c r="H36" s="10">
        <f t="shared" si="5"/>
        <v>138</v>
      </c>
      <c r="I36" s="10"/>
      <c r="O36">
        <v>7431.49</v>
      </c>
    </row>
    <row r="37" spans="1:15" x14ac:dyDescent="0.3">
      <c r="A37" s="116"/>
      <c r="B37" s="127" t="s">
        <v>85</v>
      </c>
      <c r="C37" s="13">
        <f t="shared" si="0"/>
        <v>1922.52</v>
      </c>
      <c r="D37" s="32">
        <f>160.21*3</f>
        <v>480.63</v>
      </c>
      <c r="E37" s="32">
        <f t="shared" ref="E37:G37" si="7">160.21*3</f>
        <v>480.63</v>
      </c>
      <c r="F37" s="32">
        <f t="shared" si="7"/>
        <v>480.63</v>
      </c>
      <c r="G37" s="32">
        <f t="shared" si="7"/>
        <v>480.63</v>
      </c>
      <c r="H37" s="10">
        <f t="shared" si="5"/>
        <v>1922.52</v>
      </c>
      <c r="I37" s="10"/>
      <c r="O37">
        <v>373.91</v>
      </c>
    </row>
    <row r="38" spans="1:15" x14ac:dyDescent="0.3">
      <c r="A38" s="116"/>
      <c r="B38" s="127" t="s">
        <v>83</v>
      </c>
      <c r="C38" s="13">
        <f t="shared" si="0"/>
        <v>3996</v>
      </c>
      <c r="D38" s="32">
        <f>256*3+231</f>
        <v>999</v>
      </c>
      <c r="E38" s="32">
        <f t="shared" ref="E38:G38" si="8">256*3+231</f>
        <v>999</v>
      </c>
      <c r="F38" s="32">
        <f t="shared" si="8"/>
        <v>999</v>
      </c>
      <c r="G38" s="32">
        <f t="shared" si="8"/>
        <v>999</v>
      </c>
      <c r="H38" s="10">
        <f t="shared" si="5"/>
        <v>3996</v>
      </c>
      <c r="I38" s="10"/>
      <c r="O38">
        <v>5400</v>
      </c>
    </row>
    <row r="39" spans="1:15" x14ac:dyDescent="0.3">
      <c r="A39" s="116"/>
      <c r="B39" s="37" t="s">
        <v>16</v>
      </c>
      <c r="C39" s="13">
        <f t="shared" si="0"/>
        <v>21600</v>
      </c>
      <c r="D39" s="33">
        <v>5400</v>
      </c>
      <c r="E39" s="33">
        <v>5400</v>
      </c>
      <c r="F39" s="33">
        <v>5400</v>
      </c>
      <c r="G39" s="33">
        <v>5400</v>
      </c>
      <c r="H39" s="10">
        <f t="shared" si="5"/>
        <v>21600</v>
      </c>
      <c r="I39" s="10"/>
    </row>
    <row r="40" spans="1:15" ht="37.5" customHeight="1" x14ac:dyDescent="0.3">
      <c r="A40" s="116"/>
      <c r="B40" s="38" t="s">
        <v>81</v>
      </c>
      <c r="C40" s="13">
        <f t="shared" si="0"/>
        <v>15690</v>
      </c>
      <c r="D40" s="126">
        <v>4500</v>
      </c>
      <c r="E40" s="126">
        <v>3460</v>
      </c>
      <c r="F40" s="126">
        <v>3230</v>
      </c>
      <c r="G40" s="126">
        <v>4500</v>
      </c>
      <c r="H40" s="10">
        <f t="shared" si="5"/>
        <v>15690</v>
      </c>
      <c r="I40" s="10"/>
    </row>
    <row r="41" spans="1:15" ht="18.75" customHeight="1" x14ac:dyDescent="0.3">
      <c r="A41" s="116"/>
      <c r="B41" s="38" t="s">
        <v>17</v>
      </c>
      <c r="C41" s="13">
        <f t="shared" si="0"/>
        <v>63480</v>
      </c>
      <c r="D41" s="13">
        <v>25840</v>
      </c>
      <c r="E41" s="13">
        <v>9420</v>
      </c>
      <c r="F41" s="13">
        <v>7440</v>
      </c>
      <c r="G41" s="13">
        <v>20780</v>
      </c>
      <c r="H41" s="10">
        <f t="shared" si="5"/>
        <v>63480</v>
      </c>
      <c r="I41" s="10"/>
      <c r="O41">
        <f>SUM(O29:O40)</f>
        <v>184274.42</v>
      </c>
    </row>
    <row r="42" spans="1:15" x14ac:dyDescent="0.3">
      <c r="A42" s="116"/>
      <c r="B42" s="96" t="s">
        <v>44</v>
      </c>
      <c r="C42" s="13">
        <f t="shared" si="0"/>
        <v>15430</v>
      </c>
      <c r="D42" s="33">
        <v>3850</v>
      </c>
      <c r="E42" s="33">
        <v>3830</v>
      </c>
      <c r="F42" s="33">
        <v>3850</v>
      </c>
      <c r="G42" s="33">
        <v>3900</v>
      </c>
      <c r="H42" s="10">
        <f t="shared" si="5"/>
        <v>15430</v>
      </c>
      <c r="I42" s="10"/>
    </row>
    <row r="43" spans="1:15" ht="37.5" x14ac:dyDescent="0.3">
      <c r="A43" s="116"/>
      <c r="B43" s="37" t="s">
        <v>38</v>
      </c>
      <c r="C43" s="13">
        <f t="shared" si="0"/>
        <v>36808.035600000003</v>
      </c>
      <c r="D43" s="32">
        <f>(930.33+581.4*2+360.47*2)*1.09*3</f>
        <v>9202.0089000000007</v>
      </c>
      <c r="E43" s="32">
        <f t="shared" ref="E43:G43" si="9">(930.33+581.4*2+360.47*2)*1.09*3</f>
        <v>9202.0089000000007</v>
      </c>
      <c r="F43" s="32">
        <f t="shared" si="9"/>
        <v>9202.0089000000007</v>
      </c>
      <c r="G43" s="32">
        <f t="shared" si="9"/>
        <v>9202.0089000000007</v>
      </c>
      <c r="H43" s="36">
        <f>SUM(D43:G43)</f>
        <v>36808.035600000003</v>
      </c>
      <c r="I43" s="10" t="s">
        <v>45</v>
      </c>
      <c r="J43" s="10">
        <v>930.33</v>
      </c>
      <c r="K43" t="s">
        <v>46</v>
      </c>
      <c r="L43">
        <v>581.4</v>
      </c>
      <c r="M43" s="89" t="s">
        <v>54</v>
      </c>
      <c r="N43">
        <v>360.47</v>
      </c>
    </row>
    <row r="44" spans="1:15" x14ac:dyDescent="0.3">
      <c r="A44" s="116"/>
      <c r="B44" s="72" t="s">
        <v>7</v>
      </c>
      <c r="C44" s="13">
        <f t="shared" si="0"/>
        <v>4240.2857011200003</v>
      </c>
      <c r="D44" s="32">
        <f>D43*0.1152</f>
        <v>1060.0714252800001</v>
      </c>
      <c r="E44" s="32">
        <f t="shared" ref="E44:G44" si="10">E43*0.1152</f>
        <v>1060.0714252800001</v>
      </c>
      <c r="F44" s="32">
        <f t="shared" si="10"/>
        <v>1060.0714252800001</v>
      </c>
      <c r="G44" s="32">
        <f t="shared" si="10"/>
        <v>1060.0714252800001</v>
      </c>
      <c r="H44" s="10">
        <f t="shared" ref="H44:H53" si="11">SUM(D44:G44)</f>
        <v>4240.2857011200003</v>
      </c>
      <c r="I44" s="10"/>
    </row>
    <row r="45" spans="1:15" ht="37.5" x14ac:dyDescent="0.3">
      <c r="A45" s="116"/>
      <c r="B45" s="37" t="s">
        <v>62</v>
      </c>
      <c r="C45" s="13"/>
      <c r="D45" s="13"/>
      <c r="E45" s="13"/>
      <c r="F45" s="13"/>
      <c r="G45" s="13"/>
      <c r="H45" s="10"/>
      <c r="I45" s="10"/>
    </row>
    <row r="46" spans="1:15" x14ac:dyDescent="0.3">
      <c r="A46" s="116"/>
      <c r="B46" s="73" t="s">
        <v>58</v>
      </c>
      <c r="C46" s="13">
        <f t="shared" si="0"/>
        <v>300</v>
      </c>
      <c r="D46" s="32"/>
      <c r="E46" s="32">
        <v>300</v>
      </c>
      <c r="F46" s="33"/>
      <c r="G46" s="32"/>
      <c r="H46" s="10">
        <f t="shared" si="11"/>
        <v>300</v>
      </c>
      <c r="I46" s="10"/>
    </row>
    <row r="47" spans="1:15" x14ac:dyDescent="0.3">
      <c r="A47" s="116"/>
      <c r="B47" s="73" t="s">
        <v>79</v>
      </c>
      <c r="C47" s="13">
        <f>SUM(D47:G47)</f>
        <v>300</v>
      </c>
      <c r="D47" s="32"/>
      <c r="E47" s="32">
        <v>300</v>
      </c>
      <c r="F47" s="33"/>
      <c r="G47" s="32"/>
      <c r="H47" s="10">
        <f t="shared" si="11"/>
        <v>300</v>
      </c>
      <c r="I47" s="10"/>
    </row>
    <row r="48" spans="1:15" x14ac:dyDescent="0.3">
      <c r="A48" s="116"/>
      <c r="B48" s="73" t="s">
        <v>80</v>
      </c>
      <c r="C48" s="13">
        <f>SUM(D48:G48)</f>
        <v>500</v>
      </c>
      <c r="D48" s="32"/>
      <c r="E48" s="32">
        <v>500</v>
      </c>
      <c r="F48" s="33"/>
      <c r="G48" s="32"/>
      <c r="H48" s="10">
        <f t="shared" si="11"/>
        <v>500</v>
      </c>
      <c r="I48" s="10"/>
    </row>
    <row r="49" spans="1:10" ht="64.5" customHeight="1" x14ac:dyDescent="0.3">
      <c r="A49" s="116"/>
      <c r="B49" s="37" t="s">
        <v>47</v>
      </c>
      <c r="C49" s="13">
        <f t="shared" si="0"/>
        <v>360</v>
      </c>
      <c r="D49" s="32">
        <v>200</v>
      </c>
      <c r="E49" s="32"/>
      <c r="F49" s="33">
        <v>160</v>
      </c>
      <c r="G49" s="32"/>
      <c r="H49" s="10">
        <f t="shared" si="11"/>
        <v>360</v>
      </c>
      <c r="I49" s="10"/>
    </row>
    <row r="50" spans="1:10" x14ac:dyDescent="0.3">
      <c r="A50" s="116"/>
      <c r="B50" s="37" t="s">
        <v>59</v>
      </c>
      <c r="C50" s="13">
        <f t="shared" si="0"/>
        <v>1200</v>
      </c>
      <c r="D50" s="32">
        <v>300</v>
      </c>
      <c r="E50" s="32">
        <v>300</v>
      </c>
      <c r="F50" s="33">
        <v>300</v>
      </c>
      <c r="G50" s="32">
        <v>300</v>
      </c>
      <c r="H50" s="10">
        <f t="shared" si="11"/>
        <v>1200</v>
      </c>
      <c r="I50" s="10"/>
    </row>
    <row r="51" spans="1:10" x14ac:dyDescent="0.3">
      <c r="A51" s="116"/>
      <c r="B51" s="37" t="s">
        <v>48</v>
      </c>
      <c r="C51" s="94"/>
      <c r="D51" s="94"/>
      <c r="E51" s="94"/>
      <c r="F51" s="94"/>
      <c r="G51" s="94"/>
      <c r="H51" s="10"/>
      <c r="I51" s="10"/>
    </row>
    <row r="52" spans="1:10" x14ac:dyDescent="0.3">
      <c r="A52" s="116"/>
      <c r="B52" s="102" t="s">
        <v>49</v>
      </c>
      <c r="C52" s="13">
        <f t="shared" si="0"/>
        <v>600</v>
      </c>
      <c r="D52" s="32"/>
      <c r="E52" s="32">
        <v>300</v>
      </c>
      <c r="F52" s="33"/>
      <c r="G52" s="32">
        <v>300</v>
      </c>
      <c r="H52" s="10">
        <f t="shared" si="11"/>
        <v>600</v>
      </c>
      <c r="I52" s="10"/>
    </row>
    <row r="53" spans="1:10" x14ac:dyDescent="0.3">
      <c r="A53" s="116"/>
      <c r="B53" s="102" t="s">
        <v>55</v>
      </c>
      <c r="C53" s="13">
        <f t="shared" si="0"/>
        <v>360</v>
      </c>
      <c r="D53" s="32">
        <v>180</v>
      </c>
      <c r="E53" s="32"/>
      <c r="F53" s="33"/>
      <c r="G53" s="32">
        <v>180</v>
      </c>
      <c r="H53" s="10">
        <f t="shared" si="11"/>
        <v>360</v>
      </c>
      <c r="I53" s="10"/>
    </row>
    <row r="54" spans="1:10" x14ac:dyDescent="0.3">
      <c r="A54" s="116"/>
      <c r="B54" s="37" t="s">
        <v>56</v>
      </c>
      <c r="C54" s="13"/>
      <c r="D54" s="32"/>
      <c r="E54" s="32"/>
      <c r="F54" s="33"/>
      <c r="G54" s="32"/>
      <c r="H54" s="10"/>
      <c r="I54" s="10"/>
    </row>
    <row r="55" spans="1:10" x14ac:dyDescent="0.3">
      <c r="A55" s="116"/>
      <c r="B55" s="73" t="s">
        <v>90</v>
      </c>
      <c r="C55" s="13">
        <f t="shared" ref="C55:C56" si="12">D55+E55+F55+G55</f>
        <v>1046</v>
      </c>
      <c r="D55" s="32">
        <v>1046</v>
      </c>
      <c r="E55" s="32"/>
      <c r="F55" s="33"/>
      <c r="G55" s="32"/>
      <c r="H55" s="10">
        <f>SUM(D55:G55)</f>
        <v>1046</v>
      </c>
      <c r="I55" s="10"/>
    </row>
    <row r="56" spans="1:10" x14ac:dyDescent="0.3">
      <c r="A56" s="116"/>
      <c r="B56" s="73" t="s">
        <v>57</v>
      </c>
      <c r="C56" s="13">
        <f t="shared" si="12"/>
        <v>2000</v>
      </c>
      <c r="D56" s="32">
        <v>500</v>
      </c>
      <c r="E56" s="32">
        <v>500</v>
      </c>
      <c r="F56" s="32">
        <v>500</v>
      </c>
      <c r="G56" s="32">
        <v>500</v>
      </c>
      <c r="H56" s="10">
        <f>SUM(D56:G56)</f>
        <v>2000</v>
      </c>
      <c r="I56" s="10"/>
    </row>
    <row r="57" spans="1:10" s="2" customFormat="1" ht="24" customHeight="1" thickBot="1" x14ac:dyDescent="0.35">
      <c r="A57" s="121"/>
      <c r="B57" s="74" t="s">
        <v>18</v>
      </c>
      <c r="C57" s="75">
        <f>SUM(C31:C56)</f>
        <v>179690.84130112003</v>
      </c>
      <c r="D57" s="75">
        <f t="shared" ref="D57:G57" si="13">SUM(D31:D56)</f>
        <v>53772.210325280008</v>
      </c>
      <c r="E57" s="75">
        <f t="shared" si="13"/>
        <v>45266.210325280001</v>
      </c>
      <c r="F57" s="75">
        <f t="shared" si="13"/>
        <v>32836.210325280001</v>
      </c>
      <c r="G57" s="75">
        <f t="shared" si="13"/>
        <v>47816.210325280008</v>
      </c>
      <c r="H57" s="34">
        <f>SUM(H31:H56)</f>
        <v>179690.84130112003</v>
      </c>
      <c r="J57" s="34"/>
    </row>
    <row r="58" spans="1:10" s="61" customFormat="1" ht="24" customHeight="1" thickBot="1" x14ac:dyDescent="0.35">
      <c r="A58" s="79">
        <v>3</v>
      </c>
      <c r="B58" s="81" t="s">
        <v>72</v>
      </c>
      <c r="C58" s="82">
        <f>C28+C57</f>
        <v>234224.16392512002</v>
      </c>
      <c r="D58" s="82">
        <f>D28+D57</f>
        <v>68458.290981280006</v>
      </c>
      <c r="E58" s="82">
        <f>E28+E57</f>
        <v>59694.290981279999</v>
      </c>
      <c r="F58" s="82">
        <f>F28+F57</f>
        <v>45414.290981279999</v>
      </c>
      <c r="G58" s="83">
        <f>G28+G57</f>
        <v>60657.290981280006</v>
      </c>
      <c r="H58" s="82">
        <f>H28+H57</f>
        <v>234224.16392512002</v>
      </c>
    </row>
    <row r="59" spans="1:10" s="31" customFormat="1" x14ac:dyDescent="0.3">
      <c r="A59" s="124">
        <v>4</v>
      </c>
      <c r="B59" s="76" t="s">
        <v>50</v>
      </c>
      <c r="C59" s="77"/>
      <c r="D59" s="77"/>
      <c r="E59" s="77"/>
      <c r="F59" s="77"/>
      <c r="G59" s="78"/>
      <c r="I59" s="57"/>
    </row>
    <row r="60" spans="1:10" x14ac:dyDescent="0.3">
      <c r="A60" s="125"/>
      <c r="B60" s="35" t="s">
        <v>15</v>
      </c>
      <c r="C60" s="13">
        <f t="shared" ref="C60:C66" si="14">D60+E60+F60+G60</f>
        <v>38952.697679999997</v>
      </c>
      <c r="D60" s="33">
        <f>23219.3*0.1398*3</f>
        <v>9738.1744199999994</v>
      </c>
      <c r="E60" s="33">
        <f t="shared" ref="E60:G60" si="15">23219.3*0.1398*3</f>
        <v>9738.1744199999994</v>
      </c>
      <c r="F60" s="33">
        <f t="shared" si="15"/>
        <v>9738.1744199999994</v>
      </c>
      <c r="G60" s="33">
        <f t="shared" si="15"/>
        <v>9738.1744199999994</v>
      </c>
      <c r="H60" s="36">
        <f>SUM(D60:G60)</f>
        <v>38952.697679999997</v>
      </c>
      <c r="I60" s="36"/>
    </row>
    <row r="61" spans="1:10" x14ac:dyDescent="0.3">
      <c r="A61" s="125"/>
      <c r="B61" s="37" t="s">
        <v>16</v>
      </c>
      <c r="C61" s="13">
        <f t="shared" si="14"/>
        <v>17283.32</v>
      </c>
      <c r="D61" s="33">
        <f>4100+220.83</f>
        <v>4320.83</v>
      </c>
      <c r="E61" s="33">
        <f t="shared" ref="E61:G61" si="16">4100+220.83</f>
        <v>4320.83</v>
      </c>
      <c r="F61" s="33">
        <f t="shared" si="16"/>
        <v>4320.83</v>
      </c>
      <c r="G61" s="33">
        <f t="shared" si="16"/>
        <v>4320.83</v>
      </c>
      <c r="H61" s="36">
        <f t="shared" ref="H61:H66" si="17">SUM(D61:G61)</f>
        <v>17283.32</v>
      </c>
      <c r="I61" s="36"/>
    </row>
    <row r="62" spans="1:10" x14ac:dyDescent="0.3">
      <c r="A62" s="125"/>
      <c r="B62" s="38" t="s">
        <v>19</v>
      </c>
      <c r="C62" s="13">
        <f t="shared" si="14"/>
        <v>6937.9268399999983</v>
      </c>
      <c r="D62" s="33">
        <f>23219.3*0.0249*3</f>
        <v>1734.4817099999996</v>
      </c>
      <c r="E62" s="33">
        <f t="shared" ref="E62:G62" si="18">23219.3*0.0249*3</f>
        <v>1734.4817099999996</v>
      </c>
      <c r="F62" s="33">
        <f t="shared" si="18"/>
        <v>1734.4817099999996</v>
      </c>
      <c r="G62" s="33">
        <f t="shared" si="18"/>
        <v>1734.4817099999996</v>
      </c>
      <c r="H62" s="36">
        <f t="shared" si="17"/>
        <v>6937.9268399999983</v>
      </c>
      <c r="I62" s="36"/>
    </row>
    <row r="63" spans="1:10" x14ac:dyDescent="0.3">
      <c r="A63" s="125"/>
      <c r="B63" s="38" t="s">
        <v>20</v>
      </c>
      <c r="C63" s="13">
        <f t="shared" si="14"/>
        <v>7518.7200000000012</v>
      </c>
      <c r="D63" s="33">
        <f>712*0.88*3</f>
        <v>1879.6800000000003</v>
      </c>
      <c r="E63" s="33">
        <f t="shared" ref="E63:G63" si="19">712*0.88*3</f>
        <v>1879.6800000000003</v>
      </c>
      <c r="F63" s="33">
        <f t="shared" si="19"/>
        <v>1879.6800000000003</v>
      </c>
      <c r="G63" s="33">
        <f t="shared" si="19"/>
        <v>1879.6800000000003</v>
      </c>
      <c r="H63" s="36">
        <f t="shared" si="17"/>
        <v>7518.7200000000012</v>
      </c>
      <c r="I63" s="36"/>
    </row>
    <row r="64" spans="1:10" x14ac:dyDescent="0.3">
      <c r="A64" s="125"/>
      <c r="B64" s="38" t="s">
        <v>17</v>
      </c>
      <c r="C64" s="13">
        <f t="shared" ref="C64" si="20">D64+E64+F64+G64</f>
        <v>63480</v>
      </c>
      <c r="D64" s="13">
        <v>25840</v>
      </c>
      <c r="E64" s="13">
        <v>9420</v>
      </c>
      <c r="F64" s="13">
        <v>7440</v>
      </c>
      <c r="G64" s="13">
        <v>20780</v>
      </c>
      <c r="H64" s="36">
        <f t="shared" si="17"/>
        <v>63480</v>
      </c>
      <c r="I64" s="36"/>
    </row>
    <row r="65" spans="1:9" ht="37.5" customHeight="1" x14ac:dyDescent="0.3">
      <c r="A65" s="125"/>
      <c r="B65" s="97" t="s">
        <v>52</v>
      </c>
      <c r="C65" s="13">
        <f t="shared" si="14"/>
        <v>11410.906080000001</v>
      </c>
      <c r="D65" s="33">
        <f>23219.3*0.0388*3+150</f>
        <v>2852.7265200000002</v>
      </c>
      <c r="E65" s="33">
        <f t="shared" ref="E65:G65" si="21">23219.3*0.0388*3+150</f>
        <v>2852.7265200000002</v>
      </c>
      <c r="F65" s="33">
        <f t="shared" si="21"/>
        <v>2852.7265200000002</v>
      </c>
      <c r="G65" s="33">
        <f t="shared" si="21"/>
        <v>2852.7265200000002</v>
      </c>
      <c r="H65" s="36">
        <f t="shared" si="17"/>
        <v>11410.906080000001</v>
      </c>
      <c r="I65" s="36"/>
    </row>
    <row r="66" spans="1:9" x14ac:dyDescent="0.3">
      <c r="A66" s="125"/>
      <c r="B66" s="35" t="s">
        <v>21</v>
      </c>
      <c r="C66" s="13">
        <f t="shared" si="14"/>
        <v>17330.88552</v>
      </c>
      <c r="D66" s="33">
        <f>23219.3*0.0622*3</f>
        <v>4332.72138</v>
      </c>
      <c r="E66" s="33">
        <f t="shared" ref="E66:G66" si="22">23219.3*0.0622*3</f>
        <v>4332.72138</v>
      </c>
      <c r="F66" s="33">
        <f t="shared" si="22"/>
        <v>4332.72138</v>
      </c>
      <c r="G66" s="33">
        <f t="shared" si="22"/>
        <v>4332.72138</v>
      </c>
      <c r="H66" s="36">
        <f t="shared" si="17"/>
        <v>17330.88552</v>
      </c>
      <c r="I66" s="36"/>
    </row>
    <row r="67" spans="1:9" ht="19.5" thickBot="1" x14ac:dyDescent="0.35">
      <c r="A67" s="125"/>
      <c r="B67" s="103" t="s">
        <v>22</v>
      </c>
      <c r="C67" s="104">
        <f>SUM(C60:C66)</f>
        <v>162914.45611999999</v>
      </c>
      <c r="D67" s="105">
        <f>SUM(D60:D66)</f>
        <v>50698.614029999997</v>
      </c>
      <c r="E67" s="105">
        <f t="shared" ref="E67:G67" si="23">SUM(E60:E66)</f>
        <v>34278.614029999997</v>
      </c>
      <c r="F67" s="105">
        <f t="shared" si="23"/>
        <v>32298.614029999997</v>
      </c>
      <c r="G67" s="105">
        <f t="shared" si="23"/>
        <v>45638.614029999997</v>
      </c>
      <c r="H67" s="30">
        <f>SUM(H60:H66)</f>
        <v>162914.45611999999</v>
      </c>
    </row>
    <row r="68" spans="1:9" ht="19.5" thickBot="1" x14ac:dyDescent="0.35">
      <c r="A68" s="115">
        <v>5</v>
      </c>
      <c r="B68" s="106" t="s">
        <v>53</v>
      </c>
      <c r="C68" s="44"/>
      <c r="D68" s="44"/>
      <c r="E68" s="44"/>
      <c r="F68" s="44"/>
      <c r="G68" s="45"/>
      <c r="H68" s="84"/>
      <c r="I68" s="30"/>
    </row>
    <row r="69" spans="1:9" x14ac:dyDescent="0.3">
      <c r="A69" s="116"/>
      <c r="B69" s="19" t="s">
        <v>12</v>
      </c>
      <c r="C69" s="20">
        <f>D69+E69+F69+G69</f>
        <v>500</v>
      </c>
      <c r="D69" s="21">
        <v>130</v>
      </c>
      <c r="E69" s="22">
        <v>120</v>
      </c>
      <c r="F69" s="22">
        <v>120</v>
      </c>
      <c r="G69" s="23">
        <v>130</v>
      </c>
      <c r="H69" s="128">
        <f>SUM(D69:G69)</f>
        <v>500</v>
      </c>
      <c r="I69" s="30"/>
    </row>
    <row r="70" spans="1:9" x14ac:dyDescent="0.3">
      <c r="A70" s="116"/>
      <c r="B70" s="19" t="s">
        <v>13</v>
      </c>
      <c r="C70" s="20">
        <f>D70+E70+F70+G70</f>
        <v>230</v>
      </c>
      <c r="D70" s="21">
        <v>60</v>
      </c>
      <c r="E70" s="22">
        <v>54</v>
      </c>
      <c r="F70" s="22">
        <v>54</v>
      </c>
      <c r="G70" s="23">
        <v>62</v>
      </c>
      <c r="H70" s="128">
        <f t="shared" ref="H70:H71" si="24">SUM(D70:G70)</f>
        <v>230</v>
      </c>
      <c r="I70" s="30"/>
    </row>
    <row r="71" spans="1:9" ht="19.5" thickBot="1" x14ac:dyDescent="0.35">
      <c r="A71" s="116"/>
      <c r="B71" s="24" t="s">
        <v>14</v>
      </c>
      <c r="C71" s="20">
        <f>D71+E71+F71+G71</f>
        <v>1610</v>
      </c>
      <c r="D71" s="25">
        <v>360</v>
      </c>
      <c r="E71" s="26">
        <v>390</v>
      </c>
      <c r="F71" s="26">
        <v>420</v>
      </c>
      <c r="G71" s="27">
        <v>440</v>
      </c>
      <c r="H71" s="128">
        <f t="shared" si="24"/>
        <v>1610</v>
      </c>
      <c r="I71" s="30"/>
    </row>
    <row r="72" spans="1:9" ht="19.5" thickBot="1" x14ac:dyDescent="0.35">
      <c r="A72" s="116"/>
      <c r="B72" s="46" t="s">
        <v>22</v>
      </c>
      <c r="C72" s="28">
        <f>SUM(C69:C71)</f>
        <v>2340</v>
      </c>
      <c r="D72" s="28">
        <f>SUM(D69:D71)</f>
        <v>550</v>
      </c>
      <c r="E72" s="28">
        <f>SUM(E69:E71)</f>
        <v>564</v>
      </c>
      <c r="F72" s="28">
        <f>SUM(F69:F71)</f>
        <v>594</v>
      </c>
      <c r="G72" s="29">
        <f>SUM(G69:G71)</f>
        <v>632</v>
      </c>
      <c r="H72" s="128">
        <f>SUM(H69:H71)</f>
        <v>2340</v>
      </c>
      <c r="I72" s="30"/>
    </row>
    <row r="73" spans="1:9" ht="19.5" thickBot="1" x14ac:dyDescent="0.35">
      <c r="A73" s="107">
        <v>6</v>
      </c>
      <c r="B73" s="81" t="s">
        <v>87</v>
      </c>
      <c r="C73" s="82">
        <f>C67+C72</f>
        <v>165254.45611999999</v>
      </c>
      <c r="D73" s="82">
        <f t="shared" ref="D73:G73" si="25">D67+D72</f>
        <v>51248.614029999997</v>
      </c>
      <c r="E73" s="82">
        <f t="shared" si="25"/>
        <v>34842.614029999997</v>
      </c>
      <c r="F73" s="82">
        <f t="shared" si="25"/>
        <v>32892.614029999997</v>
      </c>
      <c r="G73" s="82">
        <f t="shared" si="25"/>
        <v>46270.614029999997</v>
      </c>
      <c r="H73" s="98">
        <f>SUM(D73:G73)</f>
        <v>165254.45611999999</v>
      </c>
      <c r="I73" s="30"/>
    </row>
    <row r="74" spans="1:9" s="2" customFormat="1" ht="19.5" thickBot="1" x14ac:dyDescent="0.35">
      <c r="A74" s="108">
        <v>7</v>
      </c>
      <c r="B74" s="81" t="s">
        <v>88</v>
      </c>
      <c r="C74" s="85">
        <f>C58-C73</f>
        <v>68969.707805120037</v>
      </c>
      <c r="D74" s="85">
        <f>D58-D73</f>
        <v>17209.676951280009</v>
      </c>
      <c r="E74" s="85">
        <f>E58-E73</f>
        <v>24851.676951280002</v>
      </c>
      <c r="F74" s="85">
        <f>F58-F73</f>
        <v>12521.676951280002</v>
      </c>
      <c r="G74" s="85">
        <f>G58-G73</f>
        <v>14386.676951280009</v>
      </c>
      <c r="H74" s="39">
        <f>C58-C73</f>
        <v>68969.707805120037</v>
      </c>
    </row>
    <row r="75" spans="1:9" ht="18.75" customHeight="1" x14ac:dyDescent="0.3">
      <c r="A75" s="117">
        <v>8</v>
      </c>
      <c r="B75" s="54" t="s">
        <v>41</v>
      </c>
      <c r="C75" s="55">
        <v>24767.8</v>
      </c>
      <c r="D75" s="55">
        <v>24767.8</v>
      </c>
      <c r="E75" s="55">
        <v>24767.8</v>
      </c>
      <c r="F75" s="55">
        <v>24767.8</v>
      </c>
      <c r="G75" s="55">
        <v>24767.8</v>
      </c>
      <c r="H75" s="30"/>
    </row>
    <row r="76" spans="1:9" x14ac:dyDescent="0.3">
      <c r="A76" s="118"/>
      <c r="B76" s="40" t="s">
        <v>89</v>
      </c>
      <c r="C76" s="90">
        <f t="shared" ref="C76" si="26">D76+E76+F76+G76</f>
        <v>2.7846521614806332</v>
      </c>
      <c r="D76" s="91">
        <f>D74/D75</f>
        <v>0.6948407590209873</v>
      </c>
      <c r="E76" s="91">
        <f>E74/E75</f>
        <v>1.00338653216192</v>
      </c>
      <c r="F76" s="91">
        <f>F74/F75</f>
        <v>0.50556274482513597</v>
      </c>
      <c r="G76" s="92">
        <f>G74/G75</f>
        <v>0.58086212547258975</v>
      </c>
    </row>
    <row r="77" spans="1:9" ht="19.5" thickBot="1" x14ac:dyDescent="0.35">
      <c r="A77" s="119"/>
      <c r="B77" s="56" t="s">
        <v>26</v>
      </c>
      <c r="C77" s="100">
        <f>C76/12</f>
        <v>0.23205434679005277</v>
      </c>
      <c r="D77" s="100">
        <f>D76/3</f>
        <v>0.23161358634032911</v>
      </c>
      <c r="E77" s="100">
        <f>E76/3</f>
        <v>0.33446217738730666</v>
      </c>
      <c r="F77" s="100">
        <f>F76/3</f>
        <v>0.16852091494171198</v>
      </c>
      <c r="G77" s="101">
        <f>G76/3</f>
        <v>0.19362070849086324</v>
      </c>
    </row>
    <row r="78" spans="1:9" s="31" customFormat="1" ht="19.5" hidden="1" thickBot="1" x14ac:dyDescent="0.35">
      <c r="A78" s="53"/>
      <c r="B78" s="86"/>
      <c r="C78" s="50"/>
      <c r="D78" s="51"/>
      <c r="E78" s="51"/>
      <c r="F78" s="51"/>
      <c r="G78" s="52"/>
    </row>
    <row r="79" spans="1:9" ht="38.25" thickBot="1" x14ac:dyDescent="0.35">
      <c r="A79" s="49">
        <v>9</v>
      </c>
      <c r="B79" s="87" t="s">
        <v>73</v>
      </c>
      <c r="C79" s="88">
        <f>C76*C75+C73-C58</f>
        <v>0</v>
      </c>
      <c r="D79" s="88">
        <f>D76*D75+D73-D58</f>
        <v>0</v>
      </c>
      <c r="E79" s="88">
        <f>E76*E75+E73-E58</f>
        <v>0</v>
      </c>
      <c r="F79" s="88">
        <f>F76*F75+F73-F58</f>
        <v>0</v>
      </c>
      <c r="G79" s="88">
        <f>G76*G75+G73-G58</f>
        <v>0</v>
      </c>
    </row>
    <row r="80" spans="1:9" ht="18.75" customHeight="1" x14ac:dyDescent="0.3">
      <c r="A80" s="47"/>
      <c r="B80" s="47"/>
      <c r="C80" s="48"/>
      <c r="D80" s="48"/>
      <c r="E80" s="48"/>
      <c r="F80" s="48"/>
      <c r="G80" s="48"/>
    </row>
    <row r="81" spans="2:7" ht="44.25" customHeight="1" x14ac:dyDescent="0.3">
      <c r="B81" s="42"/>
      <c r="C81" s="42"/>
      <c r="D81" s="42"/>
      <c r="E81" s="42"/>
      <c r="F81" s="42"/>
      <c r="G81" s="42"/>
    </row>
    <row r="82" spans="2:7" x14ac:dyDescent="0.3">
      <c r="B82" s="62" t="s">
        <v>23</v>
      </c>
      <c r="C82" s="122" t="s">
        <v>63</v>
      </c>
      <c r="D82" s="122"/>
      <c r="E82" s="99" t="s">
        <v>64</v>
      </c>
      <c r="F82" s="42"/>
      <c r="G82" s="42"/>
    </row>
    <row r="83" spans="2:7" ht="24.75" customHeight="1" x14ac:dyDescent="0.3">
      <c r="B83" s="62" t="s">
        <v>24</v>
      </c>
      <c r="C83" s="2" t="s">
        <v>63</v>
      </c>
      <c r="D83" s="59"/>
      <c r="E83" s="99" t="s">
        <v>65</v>
      </c>
      <c r="F83" s="42"/>
      <c r="G83" s="42"/>
    </row>
    <row r="84" spans="2:7" ht="24" customHeight="1" x14ac:dyDescent="0.3">
      <c r="B84" s="60"/>
      <c r="C84" s="2" t="s">
        <v>25</v>
      </c>
      <c r="D84" s="58"/>
      <c r="E84" s="99" t="s">
        <v>66</v>
      </c>
      <c r="F84" s="43"/>
      <c r="G84" s="43"/>
    </row>
    <row r="85" spans="2:7" ht="22.5" customHeight="1" x14ac:dyDescent="0.3">
      <c r="B85" s="60"/>
      <c r="C85" s="2" t="s">
        <v>25</v>
      </c>
      <c r="D85" s="59"/>
      <c r="E85" s="99" t="s">
        <v>67</v>
      </c>
      <c r="F85" s="43"/>
      <c r="G85" s="43"/>
    </row>
    <row r="86" spans="2:7" ht="24.75" customHeight="1" x14ac:dyDescent="0.3">
      <c r="B86" s="62"/>
      <c r="C86" s="2" t="s">
        <v>25</v>
      </c>
      <c r="D86" s="59"/>
      <c r="E86" s="99" t="s">
        <v>68</v>
      </c>
    </row>
    <row r="87" spans="2:7" ht="24.75" customHeight="1" x14ac:dyDescent="0.3">
      <c r="B87" s="62"/>
      <c r="C87" s="2" t="s">
        <v>25</v>
      </c>
      <c r="D87" s="59"/>
      <c r="E87" s="99" t="s">
        <v>69</v>
      </c>
    </row>
    <row r="88" spans="2:7" ht="24.75" customHeight="1" x14ac:dyDescent="0.3">
      <c r="B88" s="62"/>
      <c r="C88" s="2" t="s">
        <v>25</v>
      </c>
      <c r="D88" s="59"/>
      <c r="E88" s="99" t="s">
        <v>70</v>
      </c>
    </row>
    <row r="89" spans="2:7" ht="23.25" customHeight="1" x14ac:dyDescent="0.3">
      <c r="B89" s="62" t="s">
        <v>43</v>
      </c>
      <c r="C89" s="63" t="s">
        <v>25</v>
      </c>
      <c r="E89" s="99" t="s">
        <v>27</v>
      </c>
    </row>
    <row r="90" spans="2:7" x14ac:dyDescent="0.3">
      <c r="E90" s="99"/>
    </row>
  </sheetData>
  <mergeCells count="11">
    <mergeCell ref="A75:A77"/>
    <mergeCell ref="F9:G9"/>
    <mergeCell ref="A29:A57"/>
    <mergeCell ref="C82:D82"/>
    <mergeCell ref="B29:G29"/>
    <mergeCell ref="A59:A67"/>
    <mergeCell ref="E3:G3"/>
    <mergeCell ref="B8:G8"/>
    <mergeCell ref="A11:A28"/>
    <mergeCell ref="B12:G12"/>
    <mergeCell ref="A68:A72"/>
  </mergeCells>
  <pageMargins left="0.70866141732283472" right="0.70866141732283472" top="0.55118110236220474" bottom="0.74803149606299213" header="0.31496062992125984" footer="0.31496062992125984"/>
  <pageSetup paperSize="9" scale="79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2022-03-15T15:57:00Z</dcterms:modified>
</cp:coreProperties>
</file>